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1670" windowHeight="649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'Tabelle1'!$A$1:$I$46</definedName>
    <definedName name="n">'Tabelle1'!$D$19</definedName>
    <definedName name="sx">'Tabelle1'!$I$20</definedName>
    <definedName name="TB">'Tabelle1'!$I$30</definedName>
    <definedName name="xQuer">'Tabelle1'!$H$19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<sst xmlns="http://schemas.openxmlformats.org/spreadsheetml/2006/main" count="49" uniqueCount="45">
  <si>
    <t>zi</t>
  </si>
  <si>
    <t>phi(zi)</t>
  </si>
  <si>
    <t>PHI(z)</t>
  </si>
  <si>
    <t xml:space="preserve"> li &lt;=xi&lt; re</t>
  </si>
  <si>
    <t>Hi</t>
  </si>
  <si>
    <t>cHi</t>
  </si>
  <si>
    <t>Kl-Mitte</t>
  </si>
  <si>
    <t>Summe - Kl-Mitte</t>
  </si>
  <si>
    <t>Ergebnis</t>
  </si>
  <si>
    <t>xQuer</t>
  </si>
  <si>
    <t>Xi</t>
  </si>
  <si>
    <t>Xi*Hi/n</t>
  </si>
  <si>
    <t>sx</t>
  </si>
  <si>
    <t>n</t>
  </si>
  <si>
    <t>(Xi-xQuer)^2*Hi</t>
  </si>
  <si>
    <t>3 sx</t>
  </si>
  <si>
    <t>xQuer+3 sx</t>
  </si>
  <si>
    <t>Waagerechte</t>
  </si>
  <si>
    <t>senkr.</t>
  </si>
  <si>
    <t>rel cum Hi</t>
  </si>
  <si>
    <t>invers</t>
  </si>
  <si>
    <t>Toleranzbreite</t>
  </si>
  <si>
    <t>cp= TB/(6 sx)</t>
  </si>
  <si>
    <t>Ak=Min(xQuer-Tgrenze)</t>
  </si>
  <si>
    <t>TB</t>
  </si>
  <si>
    <t>Toleranzbereich Grenzen</t>
  </si>
  <si>
    <t>UTG</t>
  </si>
  <si>
    <t>OTG</t>
  </si>
  <si>
    <t>cpk=( xQuer-TG)/(3 sx)</t>
  </si>
  <si>
    <t xml:space="preserve">Aus Continental-Unterlagen </t>
  </si>
  <si>
    <t>Prof. Dr. Haftendorn 12/2000</t>
  </si>
  <si>
    <t xml:space="preserve">SPC Statistic Process Control </t>
  </si>
  <si>
    <t>B</t>
  </si>
  <si>
    <t>C</t>
  </si>
  <si>
    <t>D</t>
  </si>
  <si>
    <t>E</t>
  </si>
  <si>
    <t>F</t>
  </si>
  <si>
    <t>G</t>
  </si>
  <si>
    <t>H</t>
  </si>
  <si>
    <t>I</t>
  </si>
  <si>
    <t>Im Original wird Spalte F auf Wahrscheinlichkeitspapier übertragen.</t>
  </si>
  <si>
    <t xml:space="preserve">Dieses kann ersetzt werden durch die Berechnung von Spalte G aus der Inversen der </t>
  </si>
  <si>
    <t xml:space="preserve">Gaußschen Glockenkurve bzl. xQuer uund sx: NORMINV(F8,xQuer,sx) </t>
  </si>
  <si>
    <t>Senkrecht sind die Quantile für die 2 und 3-Sigmagrenzen und xQuer gezeichnet.</t>
  </si>
  <si>
    <t>Wagerecht die 3-Sigmagrenzen und xQuer.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</si>
</sst>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"/>
    <numFmt numFmtId="165" formatCode="0.000000"/>
    <numFmt numFmtId="166" formatCode="0.00000"/>
    <numFmt numFmtId="167" formatCode="0.000"/>
  </numFmts>
  <fonts count="6">
    <font>
      <sz val="12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sz val="10.25"/>
      <name val="Arial"/>
      <family val="0"/>
    </font>
    <font>
      <b/>
      <sz val="24"/>
      <name val="Arial"/>
      <family val="2"/>
    </font>
    <font>
      <sz val="2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Tabelle1!$A$8:$A$16</c:f>
              <c:numCache/>
            </c:numRef>
          </c:xVal>
          <c:yVal>
            <c:numRef>
              <c:f>Tabelle1!$G$8:$G$16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Tabelle1!$A$22:$A$23</c:f>
              <c:numCache/>
            </c:numRef>
          </c:xVal>
          <c:yVal>
            <c:numRef>
              <c:f>Tabelle1!$C$22:$C$23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Tabelle1!$B$27:$B$28</c:f>
              <c:numCache/>
            </c:numRef>
          </c:xVal>
          <c:yVal>
            <c:numRef>
              <c:f>Tabelle1!$B$25:$B$26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Tabelle1!$B$29:$B$30</c:f>
              <c:numCache/>
            </c:numRef>
          </c:xVal>
          <c:yVal>
            <c:numRef>
              <c:f>Tabelle1!$B$25:$B$26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Tabelle1!$B$25:$B$26</c:f>
              <c:numCache/>
            </c:numRef>
          </c:xVal>
          <c:yVal>
            <c:numRef>
              <c:f>Tabelle1!$F$27:$F$28</c:f>
              <c:numCache/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Tabelle1!$B$25:$B$26</c:f>
              <c:numCache/>
            </c:numRef>
          </c:xVal>
          <c:yVal>
            <c:numRef>
              <c:f>Tabelle1!$F$29:$F$30</c:f>
              <c:numCache/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Tabelle1!$A$25:$A$26</c:f>
              <c:numCache/>
            </c:numRef>
          </c:xVal>
          <c:yVal>
            <c:numRef>
              <c:f>Tabelle1!$B$25:$B$26</c:f>
              <c:numCache/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Tabelle1!$D$27:$D$28</c:f>
              <c:numCache/>
            </c:numRef>
          </c:xVal>
          <c:yVal>
            <c:numRef>
              <c:f>Tabelle1!$B$25:$B$26</c:f>
              <c:numCache/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Tabelle1!$D$29:$D$30</c:f>
              <c:numCache/>
            </c:numRef>
          </c:xVal>
          <c:yVal>
            <c:numRef>
              <c:f>Tabelle1!$B$25:$B$26</c:f>
              <c:numCache/>
            </c:numRef>
          </c:yVal>
          <c:smooth val="1"/>
        </c:ser>
        <c:axId val="18268488"/>
        <c:axId val="30198665"/>
      </c:scatterChart>
      <c:valAx>
        <c:axId val="1826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98665"/>
        <c:crosses val="autoZero"/>
        <c:crossBetween val="midCat"/>
        <c:dispUnits/>
      </c:valAx>
      <c:valAx>
        <c:axId val="30198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684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Tabelle2!$E$5:$E$35</c:f>
              <c:numCache>
                <c:ptCount val="31"/>
                <c:pt idx="0">
                  <c:v>3.00002284348011</c:v>
                </c:pt>
                <c:pt idx="1">
                  <c:v>2.800006768666208</c:v>
                </c:pt>
                <c:pt idx="2">
                  <c:v>2.5999906938523054</c:v>
                </c:pt>
                <c:pt idx="3">
                  <c:v>2.400010998826474</c:v>
                </c:pt>
                <c:pt idx="4">
                  <c:v>2.1999949240125716</c:v>
                </c:pt>
                <c:pt idx="5">
                  <c:v>1.9999970390927047</c:v>
                </c:pt>
                <c:pt idx="6">
                  <c:v>1.7999991541728377</c:v>
                </c:pt>
                <c:pt idx="7">
                  <c:v>1.6000012692529708</c:v>
                </c:pt>
                <c:pt idx="8">
                  <c:v>1.399998836859595</c:v>
                </c:pt>
                <c:pt idx="9">
                  <c:v>1.2000009519397281</c:v>
                </c:pt>
                <c:pt idx="10">
                  <c:v>1.0000007932831068</c:v>
                </c:pt>
                <c:pt idx="11">
                  <c:v>0.8000006346264854</c:v>
                </c:pt>
                <c:pt idx="12">
                  <c:v>0.6000004759698641</c:v>
                </c:pt>
                <c:pt idx="13">
                  <c:v>0.4000003173132427</c:v>
                </c:pt>
                <c:pt idx="14">
                  <c:v>0.20000015865662135</c:v>
                </c:pt>
                <c:pt idx="15">
                  <c:v>0</c:v>
                </c:pt>
                <c:pt idx="16">
                  <c:v>-0.20000015865662135</c:v>
                </c:pt>
                <c:pt idx="17">
                  <c:v>-0.4000003173132427</c:v>
                </c:pt>
                <c:pt idx="18">
                  <c:v>-0.6000004759698641</c:v>
                </c:pt>
                <c:pt idx="19">
                  <c:v>-0.8000006346264854</c:v>
                </c:pt>
                <c:pt idx="20">
                  <c:v>-1.0000007932831068</c:v>
                </c:pt>
                <c:pt idx="21">
                  <c:v>-1.2000009519397281</c:v>
                </c:pt>
                <c:pt idx="22">
                  <c:v>-1.399998836859595</c:v>
                </c:pt>
                <c:pt idx="23">
                  <c:v>-1.6000012692529708</c:v>
                </c:pt>
                <c:pt idx="24">
                  <c:v>-1.7999991541728377</c:v>
                </c:pt>
                <c:pt idx="25">
                  <c:v>-1.9999970390927047</c:v>
                </c:pt>
                <c:pt idx="26">
                  <c:v>-2.1999949240125716</c:v>
                </c:pt>
                <c:pt idx="27">
                  <c:v>-2.400010998826474</c:v>
                </c:pt>
                <c:pt idx="28">
                  <c:v>-2.5999906938523054</c:v>
                </c:pt>
                <c:pt idx="29">
                  <c:v>-2.800006768666208</c:v>
                </c:pt>
                <c:pt idx="30">
                  <c:v>-3.00002284348011</c:v>
                </c:pt>
              </c:numCache>
            </c:numRef>
          </c:xVal>
          <c:yVal>
            <c:numRef>
              <c:f>Tabelle2!$F$5:$F$35</c:f>
              <c:numCache>
                <c:ptCount val="31"/>
                <c:pt idx="0">
                  <c:v>3</c:v>
                </c:pt>
                <c:pt idx="1">
                  <c:v>2.8</c:v>
                </c:pt>
                <c:pt idx="2">
                  <c:v>2.6</c:v>
                </c:pt>
                <c:pt idx="3">
                  <c:v>2.4</c:v>
                </c:pt>
                <c:pt idx="4">
                  <c:v>2.2</c:v>
                </c:pt>
                <c:pt idx="5">
                  <c:v>2</c:v>
                </c:pt>
                <c:pt idx="6">
                  <c:v>1.8</c:v>
                </c:pt>
                <c:pt idx="7">
                  <c:v>1.6</c:v>
                </c:pt>
                <c:pt idx="8">
                  <c:v>1.4</c:v>
                </c:pt>
                <c:pt idx="9">
                  <c:v>1.2</c:v>
                </c:pt>
                <c:pt idx="10">
                  <c:v>1</c:v>
                </c:pt>
                <c:pt idx="11">
                  <c:v>0.8</c:v>
                </c:pt>
                <c:pt idx="12">
                  <c:v>0.6</c:v>
                </c:pt>
                <c:pt idx="13">
                  <c:v>0.4</c:v>
                </c:pt>
                <c:pt idx="14">
                  <c:v>0.2</c:v>
                </c:pt>
                <c:pt idx="15">
                  <c:v>0</c:v>
                </c:pt>
                <c:pt idx="16">
                  <c:v>-0.2</c:v>
                </c:pt>
                <c:pt idx="17">
                  <c:v>-0.4</c:v>
                </c:pt>
                <c:pt idx="18">
                  <c:v>-0.6</c:v>
                </c:pt>
                <c:pt idx="19">
                  <c:v>-0.8</c:v>
                </c:pt>
                <c:pt idx="20">
                  <c:v>-1</c:v>
                </c:pt>
                <c:pt idx="21">
                  <c:v>-1.2</c:v>
                </c:pt>
                <c:pt idx="22">
                  <c:v>-1.4</c:v>
                </c:pt>
                <c:pt idx="23">
                  <c:v>-1.6</c:v>
                </c:pt>
                <c:pt idx="24">
                  <c:v>-1.8</c:v>
                </c:pt>
                <c:pt idx="25">
                  <c:v>-2</c:v>
                </c:pt>
                <c:pt idx="26">
                  <c:v>-2.2</c:v>
                </c:pt>
                <c:pt idx="27">
                  <c:v>-2.4</c:v>
                </c:pt>
                <c:pt idx="28">
                  <c:v>-2.6</c:v>
                </c:pt>
                <c:pt idx="29">
                  <c:v>-2.8</c:v>
                </c:pt>
                <c:pt idx="30">
                  <c:v>-3</c:v>
                </c:pt>
              </c:numCache>
            </c:numRef>
          </c:yVal>
          <c:smooth val="1"/>
        </c:ser>
        <c:axId val="3352530"/>
        <c:axId val="30172771"/>
      </c:scatterChart>
      <c:valAx>
        <c:axId val="3352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72771"/>
        <c:crosses val="autoZero"/>
        <c:crossBetween val="midCat"/>
        <c:dispUnits/>
      </c:valAx>
      <c:valAx>
        <c:axId val="301727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253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32</xdr:row>
      <xdr:rowOff>114300</xdr:rowOff>
    </xdr:from>
    <xdr:to>
      <xdr:col>5</xdr:col>
      <xdr:colOff>809625</xdr:colOff>
      <xdr:row>42</xdr:row>
      <xdr:rowOff>66675</xdr:rowOff>
    </xdr:to>
    <xdr:graphicFrame>
      <xdr:nvGraphicFramePr>
        <xdr:cNvPr id="1" name="Chart 3"/>
        <xdr:cNvGraphicFramePr/>
      </xdr:nvGraphicFramePr>
      <xdr:xfrm>
        <a:off x="247650" y="6477000"/>
        <a:ext cx="296227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38100</xdr:rowOff>
    </xdr:from>
    <xdr:to>
      <xdr:col>4</xdr:col>
      <xdr:colOff>219075</xdr:colOff>
      <xdr:row>36</xdr:row>
      <xdr:rowOff>180975</xdr:rowOff>
    </xdr:to>
    <xdr:graphicFrame>
      <xdr:nvGraphicFramePr>
        <xdr:cNvPr id="1" name="Chart 3"/>
        <xdr:cNvGraphicFramePr/>
      </xdr:nvGraphicFramePr>
      <xdr:xfrm>
        <a:off x="85725" y="5181600"/>
        <a:ext cx="34290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A18" sheet="Tabelle1"/>
  </cacheSource>
  <cacheFields count="1">
    <cacheField name="Kl-Mitte">
      <sharedItems containsSemiMixedTypes="0" containsString="0" containsMixedTypes="0" containsNumber="1" count="11">
        <n v="7.35"/>
        <n v="7.25"/>
        <n v="7.15"/>
        <n v="7.05"/>
        <n v="6.95"/>
        <n v="6.85"/>
        <n v="6.75"/>
        <n v="6.65"/>
        <n v="6.55"/>
        <n v="6.45"/>
        <n v="6.3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-Tabelle1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1:B2" firstHeaderRow="1" firstDataRow="1" firstDataCol="1"/>
  <pivotFields count="1">
    <pivotField dataField="1" compact="0" outline="0" subtotalTop="0" showAll="0"/>
  </pivotFields>
  <rowItems count="1">
    <i/>
  </rowItems>
  <colItems count="1">
    <i/>
  </colItems>
  <dataFields count="1">
    <dataField name="Summe - Kl-Mitte" fld="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11.5546875" defaultRowHeight="15"/>
  <cols>
    <col min="1" max="1" width="14.3359375" style="0" bestFit="1" customWidth="1"/>
    <col min="2" max="2" width="7.99609375" style="0" bestFit="1" customWidth="1"/>
  </cols>
  <sheetData>
    <row r="1" spans="1:2" ht="15">
      <c r="A1" s="4" t="s">
        <v>7</v>
      </c>
      <c r="B1" s="5" t="s">
        <v>8</v>
      </c>
    </row>
    <row r="2" spans="1:2" ht="15">
      <c r="A2" s="6" t="s">
        <v>8</v>
      </c>
      <c r="B2" s="7">
        <v>75.35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37">
      <selection activeCell="H47" sqref="H47"/>
    </sheetView>
  </sheetViews>
  <sheetFormatPr defaultColWidth="11.5546875" defaultRowHeight="15"/>
  <cols>
    <col min="1" max="1" width="6.4453125" style="0" customWidth="1"/>
    <col min="2" max="2" width="5.6640625" style="0" customWidth="1"/>
    <col min="3" max="3" width="6.4453125" style="0" customWidth="1"/>
    <col min="4" max="4" width="5.6640625" style="0" customWidth="1"/>
    <col min="5" max="5" width="3.77734375" style="0" customWidth="1"/>
    <col min="6" max="6" width="9.4453125" style="8" customWidth="1"/>
    <col min="7" max="7" width="5.99609375" style="3" customWidth="1"/>
  </cols>
  <sheetData>
    <row r="1" spans="1:11" s="13" customFormat="1" ht="30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8"/>
      <c r="K1" s="18"/>
    </row>
    <row r="2" spans="1:11" s="14" customFormat="1" ht="15">
      <c r="A2" s="15" t="s">
        <v>29</v>
      </c>
      <c r="B2" s="15"/>
      <c r="C2" s="15"/>
      <c r="D2" s="15"/>
      <c r="E2" s="15"/>
      <c r="F2" s="16"/>
      <c r="G2" s="17" t="s">
        <v>30</v>
      </c>
      <c r="H2" s="15"/>
      <c r="I2" s="15"/>
      <c r="J2" s="19"/>
      <c r="K2" s="19"/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spans="1:9" ht="15">
      <c r="A6" t="s">
        <v>10</v>
      </c>
      <c r="B6" t="s">
        <v>32</v>
      </c>
      <c r="C6" t="s">
        <v>33</v>
      </c>
      <c r="D6" t="s">
        <v>34</v>
      </c>
      <c r="E6" t="s">
        <v>35</v>
      </c>
      <c r="F6" s="8" t="s">
        <v>36</v>
      </c>
      <c r="G6" s="3" t="s">
        <v>37</v>
      </c>
      <c r="H6" t="s">
        <v>38</v>
      </c>
      <c r="I6" t="s">
        <v>39</v>
      </c>
    </row>
    <row r="7" spans="1:9" ht="15">
      <c r="A7" t="s">
        <v>6</v>
      </c>
      <c r="B7" s="2" t="s">
        <v>3</v>
      </c>
      <c r="C7" s="2"/>
      <c r="D7" t="s">
        <v>4</v>
      </c>
      <c r="E7" t="s">
        <v>5</v>
      </c>
      <c r="F7" s="8" t="s">
        <v>19</v>
      </c>
      <c r="G7" s="3" t="s">
        <v>20</v>
      </c>
      <c r="H7" t="s">
        <v>11</v>
      </c>
      <c r="I7" s="10" t="s">
        <v>14</v>
      </c>
    </row>
    <row r="8" spans="1:9" ht="15">
      <c r="A8">
        <v>7.35</v>
      </c>
      <c r="B8">
        <v>7.3</v>
      </c>
      <c r="C8">
        <v>7.4</v>
      </c>
      <c r="D8">
        <v>1</v>
      </c>
      <c r="E8">
        <f aca="true" t="shared" si="0" ref="E8:E15">D8+E9</f>
        <v>70</v>
      </c>
      <c r="F8" s="8">
        <f>0.9999</f>
        <v>0.9999</v>
      </c>
      <c r="G8" s="3">
        <f>NORMINV(F8,xQuer,sx)</f>
        <v>7.49656207257439</v>
      </c>
      <c r="H8">
        <f>A8*D8/n</f>
        <v>0.105</v>
      </c>
      <c r="I8">
        <f>((A8-xQuer)^2)*D8</f>
        <v>0.20250000000000015</v>
      </c>
    </row>
    <row r="9" spans="1:9" ht="15">
      <c r="A9">
        <v>7.25</v>
      </c>
      <c r="B9">
        <v>7.2</v>
      </c>
      <c r="C9">
        <v>7.3</v>
      </c>
      <c r="D9">
        <v>1</v>
      </c>
      <c r="E9">
        <f t="shared" si="0"/>
        <v>69</v>
      </c>
      <c r="F9" s="8">
        <f>E9/n</f>
        <v>0.9857142857142858</v>
      </c>
      <c r="G9" s="3">
        <f aca="true" t="shared" si="1" ref="G9:G18">NORMINV(F9,xQuer,sx)</f>
        <v>7.251148315811454</v>
      </c>
      <c r="H9">
        <f aca="true" t="shared" si="2" ref="H9:H16">A9*D9/n</f>
        <v>0.10357142857142858</v>
      </c>
      <c r="I9">
        <f aca="true" t="shared" si="3" ref="I9:I18">((A9-xQuer)^2)*D9</f>
        <v>0.12250000000000037</v>
      </c>
    </row>
    <row r="10" spans="1:9" ht="15">
      <c r="A10">
        <v>7.15</v>
      </c>
      <c r="B10">
        <v>7.1</v>
      </c>
      <c r="C10">
        <v>7.2</v>
      </c>
      <c r="D10">
        <v>4</v>
      </c>
      <c r="E10">
        <f t="shared" si="0"/>
        <v>68</v>
      </c>
      <c r="F10" s="8">
        <f aca="true" t="shared" si="4" ref="F10:F16">E10/n</f>
        <v>0.9714285714285714</v>
      </c>
      <c r="G10" s="3">
        <f t="shared" si="1"/>
        <v>7.205094762424213</v>
      </c>
      <c r="H10">
        <f t="shared" si="2"/>
        <v>0.4085714285714286</v>
      </c>
      <c r="I10">
        <f t="shared" si="3"/>
        <v>0.2500000000000018</v>
      </c>
    </row>
    <row r="11" spans="1:9" ht="15">
      <c r="A11">
        <v>7.05</v>
      </c>
      <c r="B11">
        <v>7</v>
      </c>
      <c r="C11">
        <v>7.1</v>
      </c>
      <c r="D11">
        <v>13</v>
      </c>
      <c r="E11">
        <f t="shared" si="0"/>
        <v>64</v>
      </c>
      <c r="F11" s="8">
        <f t="shared" si="4"/>
        <v>0.9142857142857143</v>
      </c>
      <c r="G11" s="3">
        <f t="shared" si="1"/>
        <v>7.119352822423201</v>
      </c>
      <c r="H11">
        <f t="shared" si="2"/>
        <v>1.3092857142857142</v>
      </c>
      <c r="I11">
        <f t="shared" si="3"/>
        <v>0.29250000000000137</v>
      </c>
    </row>
    <row r="12" spans="1:9" ht="15">
      <c r="A12">
        <v>6.95</v>
      </c>
      <c r="B12">
        <v>6.9</v>
      </c>
      <c r="C12">
        <v>7</v>
      </c>
      <c r="D12">
        <v>16</v>
      </c>
      <c r="E12">
        <f t="shared" si="0"/>
        <v>51</v>
      </c>
      <c r="F12" s="8">
        <f t="shared" si="4"/>
        <v>0.7285714285714285</v>
      </c>
      <c r="G12" s="3">
        <f t="shared" si="1"/>
        <v>6.9975963064006</v>
      </c>
      <c r="H12">
        <f t="shared" si="2"/>
        <v>1.5885714285714285</v>
      </c>
      <c r="I12">
        <f t="shared" si="3"/>
        <v>0.04000000000000114</v>
      </c>
    </row>
    <row r="13" spans="1:9" ht="15">
      <c r="A13">
        <v>6.85</v>
      </c>
      <c r="B13">
        <v>6.8</v>
      </c>
      <c r="C13">
        <v>6.9</v>
      </c>
      <c r="D13">
        <v>16</v>
      </c>
      <c r="E13">
        <f t="shared" si="0"/>
        <v>35</v>
      </c>
      <c r="F13" s="8">
        <f t="shared" si="4"/>
        <v>0.5</v>
      </c>
      <c r="G13" s="3">
        <f t="shared" si="1"/>
        <v>6.8999999999999995</v>
      </c>
      <c r="H13">
        <f t="shared" si="2"/>
        <v>1.5657142857142856</v>
      </c>
      <c r="I13">
        <f t="shared" si="3"/>
        <v>0.039999999999999716</v>
      </c>
    </row>
    <row r="14" spans="1:9" ht="15">
      <c r="A14">
        <v>6.75</v>
      </c>
      <c r="B14">
        <v>6.7</v>
      </c>
      <c r="C14">
        <v>6.8</v>
      </c>
      <c r="D14">
        <v>12</v>
      </c>
      <c r="E14">
        <f t="shared" si="0"/>
        <v>19</v>
      </c>
      <c r="F14" s="8">
        <f t="shared" si="4"/>
        <v>0.2714285714285714</v>
      </c>
      <c r="G14" s="3">
        <f t="shared" si="1"/>
        <v>6.802403693599399</v>
      </c>
      <c r="H14">
        <f t="shared" si="2"/>
        <v>1.1571428571428573</v>
      </c>
      <c r="I14">
        <f t="shared" si="3"/>
        <v>0.2699999999999981</v>
      </c>
    </row>
    <row r="15" spans="1:9" ht="15">
      <c r="A15">
        <v>6.65</v>
      </c>
      <c r="B15">
        <v>6.6</v>
      </c>
      <c r="C15">
        <v>6.7</v>
      </c>
      <c r="D15">
        <v>5</v>
      </c>
      <c r="E15">
        <f t="shared" si="0"/>
        <v>7</v>
      </c>
      <c r="F15" s="8">
        <f t="shared" si="4"/>
        <v>0.1</v>
      </c>
      <c r="G15" s="3">
        <f t="shared" si="1"/>
        <v>6.694453324231435</v>
      </c>
      <c r="H15">
        <f t="shared" si="2"/>
        <v>0.475</v>
      </c>
      <c r="I15">
        <f t="shared" si="3"/>
        <v>0.3124999999999978</v>
      </c>
    </row>
    <row r="16" spans="1:9" ht="15">
      <c r="A16">
        <v>6.55</v>
      </c>
      <c r="B16">
        <v>6.5</v>
      </c>
      <c r="C16">
        <v>6.6</v>
      </c>
      <c r="D16">
        <v>2</v>
      </c>
      <c r="E16">
        <f>D16+E17</f>
        <v>2</v>
      </c>
      <c r="F16" s="8">
        <f t="shared" si="4"/>
        <v>0.02857142857142857</v>
      </c>
      <c r="G16" s="3">
        <f t="shared" si="1"/>
        <v>6.5949052375757855</v>
      </c>
      <c r="H16">
        <f t="shared" si="2"/>
        <v>0.18714285714285714</v>
      </c>
      <c r="I16">
        <f t="shared" si="3"/>
        <v>0.2449999999999995</v>
      </c>
    </row>
    <row r="17" spans="1:9" ht="15">
      <c r="A17">
        <v>6.45</v>
      </c>
      <c r="B17">
        <v>6.4</v>
      </c>
      <c r="C17">
        <v>6.5</v>
      </c>
      <c r="G17" s="3" t="e">
        <f t="shared" si="1"/>
        <v>#NUM!</v>
      </c>
      <c r="H17">
        <f>A17*D17/n</f>
        <v>0</v>
      </c>
      <c r="I17">
        <f t="shared" si="3"/>
        <v>0</v>
      </c>
    </row>
    <row r="18" spans="1:9" ht="15">
      <c r="A18">
        <v>6.35</v>
      </c>
      <c r="B18">
        <v>6.3</v>
      </c>
      <c r="C18">
        <v>6.4</v>
      </c>
      <c r="G18" s="3" t="e">
        <f t="shared" si="1"/>
        <v>#NUM!</v>
      </c>
      <c r="H18">
        <f>A18*D18/n</f>
        <v>0</v>
      </c>
      <c r="I18">
        <f t="shared" si="3"/>
        <v>0</v>
      </c>
    </row>
    <row r="19" spans="4:9" ht="15.75">
      <c r="D19">
        <f>SUM(D8:D16)</f>
        <v>70</v>
      </c>
      <c r="H19" s="11">
        <f>SUM(H8:H18)</f>
        <v>6.8999999999999995</v>
      </c>
      <c r="I19">
        <f>SUM(I8:I18)</f>
        <v>1.775</v>
      </c>
    </row>
    <row r="20" spans="4:9" ht="15.75">
      <c r="D20" t="s">
        <v>13</v>
      </c>
      <c r="H20" s="11" t="s">
        <v>9</v>
      </c>
      <c r="I20" s="11">
        <f>SQRT(I19/(n-1))</f>
        <v>0.16038901982729184</v>
      </c>
    </row>
    <row r="21" ht="15.75">
      <c r="I21" s="11" t="s">
        <v>12</v>
      </c>
    </row>
    <row r="22" spans="1:4" ht="15.75">
      <c r="A22">
        <v>6.4</v>
      </c>
      <c r="B22" t="s">
        <v>9</v>
      </c>
      <c r="C22">
        <v>6.9</v>
      </c>
      <c r="D22" s="11" t="s">
        <v>15</v>
      </c>
    </row>
    <row r="23" spans="1:4" ht="15.75">
      <c r="A23">
        <v>7.4</v>
      </c>
      <c r="B23" t="s">
        <v>9</v>
      </c>
      <c r="C23">
        <v>6.9</v>
      </c>
      <c r="D23" s="20">
        <f>3*sx</f>
        <v>0.48116705948187555</v>
      </c>
    </row>
    <row r="25" spans="1:9" ht="15.75">
      <c r="A25">
        <v>6.9</v>
      </c>
      <c r="B25">
        <v>6.4</v>
      </c>
      <c r="F25" s="8" t="s">
        <v>17</v>
      </c>
      <c r="H25" s="11" t="s">
        <v>25</v>
      </c>
      <c r="I25" s="11"/>
    </row>
    <row r="26" spans="1:9" ht="15.75">
      <c r="A26">
        <v>6.9</v>
      </c>
      <c r="B26">
        <v>7.4</v>
      </c>
      <c r="F26" s="8" t="s">
        <v>16</v>
      </c>
      <c r="H26" s="11">
        <v>6.3</v>
      </c>
      <c r="I26" s="11">
        <v>7.6</v>
      </c>
    </row>
    <row r="27" spans="1:9" ht="15">
      <c r="A27">
        <v>0.003</v>
      </c>
      <c r="B27">
        <f aca="true" t="shared" si="5" ref="B27:D28">NORMINV(A27,xQuer,sx)</f>
        <v>6.459288601901958</v>
      </c>
      <c r="C27" s="9">
        <v>0.045</v>
      </c>
      <c r="D27">
        <f t="shared" si="5"/>
        <v>6.628076749533781</v>
      </c>
      <c r="F27" s="8">
        <f>xQuer+3*sx</f>
        <v>7.381167059481875</v>
      </c>
      <c r="H27" t="s">
        <v>26</v>
      </c>
      <c r="I27" t="s">
        <v>27</v>
      </c>
    </row>
    <row r="28" spans="1:6" ht="15">
      <c r="A28">
        <v>0.003</v>
      </c>
      <c r="B28">
        <f t="shared" si="5"/>
        <v>6.459288601901958</v>
      </c>
      <c r="C28" s="9">
        <v>0.045</v>
      </c>
      <c r="D28">
        <f t="shared" si="5"/>
        <v>6.628076749533781</v>
      </c>
      <c r="F28" s="8">
        <f>xQuer+3*sx</f>
        <v>7.381167059481875</v>
      </c>
    </row>
    <row r="29" spans="1:9" ht="15">
      <c r="A29">
        <v>0.997</v>
      </c>
      <c r="B29">
        <f>NORMINV(A29,xQuer,sx)</f>
        <v>7.3407113980980405</v>
      </c>
      <c r="C29" s="9">
        <v>0.955</v>
      </c>
      <c r="D29">
        <f>NORMINV(C29,xQuer,sx)</f>
        <v>7.171923250466218</v>
      </c>
      <c r="F29" s="8">
        <f>xQuer-3*sx</f>
        <v>6.418832940518124</v>
      </c>
      <c r="I29" t="s">
        <v>24</v>
      </c>
    </row>
    <row r="30" spans="1:9" ht="15">
      <c r="A30">
        <v>0.997</v>
      </c>
      <c r="B30">
        <f>NORMINV(A30,xQuer,sx)</f>
        <v>7.3407113980980405</v>
      </c>
      <c r="C30" s="9">
        <v>0.955</v>
      </c>
      <c r="D30">
        <f>NORMINV(C30,xQuer,sx)</f>
        <v>7.171923250466218</v>
      </c>
      <c r="F30" s="8">
        <f>xQuer-3*sx</f>
        <v>6.418832940518124</v>
      </c>
      <c r="H30" t="s">
        <v>21</v>
      </c>
      <c r="I30">
        <f>I26-H26</f>
        <v>1.2999999999999998</v>
      </c>
    </row>
    <row r="31" spans="2:9" ht="15.75">
      <c r="B31" t="s">
        <v>18</v>
      </c>
      <c r="H31" s="11" t="s">
        <v>22</v>
      </c>
      <c r="I31">
        <f>I30/(6*sx)</f>
        <v>1.3508821669960638</v>
      </c>
    </row>
    <row r="33" ht="15">
      <c r="H33" t="s">
        <v>23</v>
      </c>
    </row>
    <row r="34" spans="8:9" ht="15.75">
      <c r="H34" s="11" t="s">
        <v>28</v>
      </c>
      <c r="I34" s="11"/>
    </row>
    <row r="35" ht="15">
      <c r="H35">
        <f>(xQuer-H26)/3/sx</f>
        <v>1.246968154150212</v>
      </c>
    </row>
    <row r="44" ht="15">
      <c r="A44" t="s">
        <v>43</v>
      </c>
    </row>
    <row r="45" ht="15">
      <c r="A45" t="s">
        <v>44</v>
      </c>
    </row>
  </sheetData>
  <mergeCells count="2">
    <mergeCell ref="B7:C7"/>
    <mergeCell ref="A1:I1"/>
  </mergeCells>
  <printOptions gridLines="1"/>
  <pageMargins left="1.17" right="0.75" top="0.65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35"/>
  <sheetViews>
    <sheetView workbookViewId="0" topLeftCell="A2">
      <selection activeCell="G5" sqref="G5"/>
    </sheetView>
  </sheetViews>
  <sheetFormatPr defaultColWidth="11.5546875" defaultRowHeight="15"/>
  <cols>
    <col min="3" max="3" width="7.4453125" style="1" customWidth="1"/>
    <col min="4" max="4" width="7.88671875" style="0" customWidth="1"/>
    <col min="6" max="6" width="4.88671875" style="0" customWidth="1"/>
  </cols>
  <sheetData>
    <row r="4" spans="2:6" ht="15">
      <c r="B4" t="s">
        <v>0</v>
      </c>
      <c r="C4" s="1" t="s">
        <v>1</v>
      </c>
      <c r="D4" t="s">
        <v>2</v>
      </c>
      <c r="F4" t="s">
        <v>0</v>
      </c>
    </row>
    <row r="5" spans="2:6" ht="15">
      <c r="B5">
        <v>3</v>
      </c>
      <c r="C5" s="1">
        <f>NORMDIST(B5,0,1,0)</f>
        <v>0.004431848411938007</v>
      </c>
      <c r="D5" s="1">
        <f>NORMDIST(B5,0,1,1)</f>
        <v>0.9986500327767646</v>
      </c>
      <c r="E5">
        <f>NORMINV(D5,0,1)</f>
        <v>3.00002284348011</v>
      </c>
      <c r="F5">
        <v>3</v>
      </c>
    </row>
    <row r="6" spans="2:6" ht="15">
      <c r="B6">
        <v>2.8</v>
      </c>
      <c r="C6" s="1">
        <f aca="true" t="shared" si="0" ref="C6:C35">NORMDIST(B6,0,1,0)</f>
        <v>0.007915451582979967</v>
      </c>
      <c r="D6" s="1">
        <f aca="true" t="shared" si="1" ref="D6:D35">NORMDIST(B6,0,1,1)</f>
        <v>0.9974448093584749</v>
      </c>
      <c r="E6">
        <f aca="true" t="shared" si="2" ref="E6:E35">NORMINV(D6,0,1)</f>
        <v>2.800006768666208</v>
      </c>
      <c r="F6">
        <v>2.8</v>
      </c>
    </row>
    <row r="7" spans="2:6" ht="15">
      <c r="B7">
        <v>2.6</v>
      </c>
      <c r="C7" s="1">
        <f t="shared" si="0"/>
        <v>0.013582969233685611</v>
      </c>
      <c r="D7" s="1">
        <f t="shared" si="1"/>
        <v>0.9953387782173546</v>
      </c>
      <c r="E7">
        <f t="shared" si="2"/>
        <v>2.5999906938523054</v>
      </c>
      <c r="F7">
        <v>2.6</v>
      </c>
    </row>
    <row r="8" spans="2:6" ht="15">
      <c r="B8">
        <v>2.4</v>
      </c>
      <c r="C8" s="1">
        <f t="shared" si="0"/>
        <v>0.022394530294842896</v>
      </c>
      <c r="D8" s="1">
        <f t="shared" si="1"/>
        <v>0.9918024711305684</v>
      </c>
      <c r="E8">
        <f t="shared" si="2"/>
        <v>2.400010998826474</v>
      </c>
      <c r="F8">
        <v>2.4</v>
      </c>
    </row>
    <row r="9" spans="2:6" ht="15">
      <c r="B9">
        <v>2.2</v>
      </c>
      <c r="C9" s="1">
        <f t="shared" si="0"/>
        <v>0.03547459284623142</v>
      </c>
      <c r="D9" s="1">
        <f t="shared" si="1"/>
        <v>0.9860966010916801</v>
      </c>
      <c r="E9">
        <f t="shared" si="2"/>
        <v>2.1999949240125716</v>
      </c>
      <c r="F9">
        <v>2.2</v>
      </c>
    </row>
    <row r="10" spans="2:6" ht="15">
      <c r="B10">
        <v>2</v>
      </c>
      <c r="C10" s="1">
        <f t="shared" si="0"/>
        <v>0.05399096651318805</v>
      </c>
      <c r="D10" s="1">
        <f t="shared" si="1"/>
        <v>0.9772499379638131</v>
      </c>
      <c r="E10">
        <f t="shared" si="2"/>
        <v>1.9999970390927047</v>
      </c>
      <c r="F10">
        <v>2</v>
      </c>
    </row>
    <row r="11" spans="2:6" ht="15">
      <c r="B11">
        <v>1.8</v>
      </c>
      <c r="C11" s="1">
        <f t="shared" si="0"/>
        <v>0.07895015830089414</v>
      </c>
      <c r="D11" s="1">
        <f t="shared" si="1"/>
        <v>0.9640697344861769</v>
      </c>
      <c r="E11">
        <f t="shared" si="2"/>
        <v>1.7999991541728377</v>
      </c>
      <c r="F11">
        <v>1.8</v>
      </c>
    </row>
    <row r="12" spans="2:6" ht="15">
      <c r="B12">
        <v>1.6</v>
      </c>
      <c r="C12" s="1">
        <f t="shared" si="0"/>
        <v>0.11092083467945553</v>
      </c>
      <c r="D12" s="1">
        <f t="shared" si="1"/>
        <v>0.9452007105461241</v>
      </c>
      <c r="E12">
        <f t="shared" si="2"/>
        <v>1.6000012692529708</v>
      </c>
      <c r="F12">
        <v>1.6</v>
      </c>
    </row>
    <row r="13" spans="2:6" ht="15">
      <c r="B13">
        <v>1.4</v>
      </c>
      <c r="C13" s="1">
        <f t="shared" si="0"/>
        <v>0.14972746563574485</v>
      </c>
      <c r="D13" s="1">
        <f t="shared" si="1"/>
        <v>0.9192432887437</v>
      </c>
      <c r="E13">
        <f t="shared" si="2"/>
        <v>1.399998836859595</v>
      </c>
      <c r="F13">
        <v>1.4</v>
      </c>
    </row>
    <row r="14" spans="2:6" ht="15">
      <c r="B14">
        <v>1.2</v>
      </c>
      <c r="C14" s="1">
        <f t="shared" si="0"/>
        <v>0.19418605498321292</v>
      </c>
      <c r="D14" s="1">
        <f t="shared" si="1"/>
        <v>0.8849302682822925</v>
      </c>
      <c r="E14">
        <f t="shared" si="2"/>
        <v>1.2000009519397281</v>
      </c>
      <c r="F14">
        <v>1.2</v>
      </c>
    </row>
    <row r="15" spans="2:6" ht="15">
      <c r="B15">
        <v>1</v>
      </c>
      <c r="C15" s="1">
        <f t="shared" si="0"/>
        <v>0.24197072451914334</v>
      </c>
      <c r="D15" s="1">
        <f t="shared" si="1"/>
        <v>0.8413447402410041</v>
      </c>
      <c r="E15">
        <f t="shared" si="2"/>
        <v>1.0000007932831068</v>
      </c>
      <c r="F15">
        <v>1</v>
      </c>
    </row>
    <row r="16" spans="2:6" ht="15">
      <c r="B16">
        <v>0.8</v>
      </c>
      <c r="C16" s="1">
        <f t="shared" si="0"/>
        <v>0.2896915527614827</v>
      </c>
      <c r="D16" s="1">
        <f t="shared" si="1"/>
        <v>0.7881446660617242</v>
      </c>
      <c r="E16">
        <f t="shared" si="2"/>
        <v>0.8000006346264854</v>
      </c>
      <c r="F16">
        <v>0.8</v>
      </c>
    </row>
    <row r="17" spans="2:6" ht="15">
      <c r="B17">
        <v>0.6</v>
      </c>
      <c r="C17" s="1">
        <f t="shared" si="0"/>
        <v>0.3332246028917996</v>
      </c>
      <c r="D17" s="1">
        <f t="shared" si="1"/>
        <v>0.7257469350614476</v>
      </c>
      <c r="E17">
        <f t="shared" si="2"/>
        <v>0.6000004759698641</v>
      </c>
      <c r="F17">
        <v>0.6</v>
      </c>
    </row>
    <row r="18" spans="2:6" ht="15">
      <c r="B18">
        <v>0.4</v>
      </c>
      <c r="C18" s="1">
        <f t="shared" si="0"/>
        <v>0.3682701403033233</v>
      </c>
      <c r="D18" s="1">
        <f t="shared" si="1"/>
        <v>0.6554216965868767</v>
      </c>
      <c r="E18">
        <f t="shared" si="2"/>
        <v>0.4000003173132427</v>
      </c>
      <c r="F18">
        <v>0.4</v>
      </c>
    </row>
    <row r="19" spans="2:6" ht="15">
      <c r="B19">
        <v>0.2</v>
      </c>
      <c r="C19" s="1">
        <f t="shared" si="0"/>
        <v>0.3910426939754558</v>
      </c>
      <c r="D19" s="1">
        <f t="shared" si="1"/>
        <v>0.5792596871667273</v>
      </c>
      <c r="E19">
        <f t="shared" si="2"/>
        <v>0.20000015865662135</v>
      </c>
      <c r="F19">
        <v>0.2</v>
      </c>
    </row>
    <row r="20" spans="2:6" ht="15">
      <c r="B20">
        <v>0</v>
      </c>
      <c r="C20" s="1">
        <f t="shared" si="0"/>
        <v>0.39894228040143265</v>
      </c>
      <c r="D20" s="1">
        <f t="shared" si="1"/>
        <v>0.4999999997817208</v>
      </c>
      <c r="E20">
        <f t="shared" si="2"/>
        <v>0</v>
      </c>
      <c r="F20">
        <v>0</v>
      </c>
    </row>
    <row r="21" spans="2:6" ht="15">
      <c r="B21">
        <v>-0.2</v>
      </c>
      <c r="C21" s="1">
        <f t="shared" si="0"/>
        <v>0.3910426939754558</v>
      </c>
      <c r="D21" s="1">
        <f t="shared" si="1"/>
        <v>0.42074031283327273</v>
      </c>
      <c r="E21">
        <f t="shared" si="2"/>
        <v>-0.20000015865662135</v>
      </c>
      <c r="F21">
        <v>-0.2</v>
      </c>
    </row>
    <row r="22" spans="2:6" ht="15">
      <c r="B22">
        <v>-0.4</v>
      </c>
      <c r="C22" s="1">
        <f t="shared" si="0"/>
        <v>0.3682701403033233</v>
      </c>
      <c r="D22" s="1">
        <f t="shared" si="1"/>
        <v>0.34457830341312334</v>
      </c>
      <c r="E22">
        <f t="shared" si="2"/>
        <v>-0.4000003173132427</v>
      </c>
      <c r="F22">
        <v>-0.4</v>
      </c>
    </row>
    <row r="23" spans="2:6" ht="15">
      <c r="B23">
        <v>-0.6</v>
      </c>
      <c r="C23" s="1">
        <f t="shared" si="0"/>
        <v>0.3332246028917996</v>
      </c>
      <c r="D23" s="1">
        <f t="shared" si="1"/>
        <v>0.2742530649385524</v>
      </c>
      <c r="E23">
        <f t="shared" si="2"/>
        <v>-0.6000004759698641</v>
      </c>
      <c r="F23">
        <v>-0.6</v>
      </c>
    </row>
    <row r="24" spans="2:6" ht="15">
      <c r="B24">
        <v>-0.8</v>
      </c>
      <c r="C24" s="1">
        <f t="shared" si="0"/>
        <v>0.2896915527614827</v>
      </c>
      <c r="D24" s="1">
        <f t="shared" si="1"/>
        <v>0.21185533393827582</v>
      </c>
      <c r="E24">
        <f t="shared" si="2"/>
        <v>-0.8000006346264854</v>
      </c>
      <c r="F24">
        <v>-0.8</v>
      </c>
    </row>
    <row r="25" spans="2:6" ht="15">
      <c r="B25">
        <v>-1</v>
      </c>
      <c r="C25" s="1">
        <f t="shared" si="0"/>
        <v>0.24197072451914334</v>
      </c>
      <c r="D25" s="1">
        <f t="shared" si="1"/>
        <v>0.15865525975899586</v>
      </c>
      <c r="E25">
        <f t="shared" si="2"/>
        <v>-1.0000007932831068</v>
      </c>
      <c r="F25">
        <v>-1</v>
      </c>
    </row>
    <row r="26" spans="2:6" ht="15">
      <c r="B26">
        <v>-1.2</v>
      </c>
      <c r="C26" s="1">
        <f t="shared" si="0"/>
        <v>0.19418605498321292</v>
      </c>
      <c r="D26" s="1">
        <f t="shared" si="1"/>
        <v>0.11506973171770751</v>
      </c>
      <c r="E26">
        <f t="shared" si="2"/>
        <v>-1.2000009519397281</v>
      </c>
      <c r="F26">
        <v>-1.2</v>
      </c>
    </row>
    <row r="27" spans="2:6" ht="15">
      <c r="B27">
        <v>-1.4</v>
      </c>
      <c r="C27" s="1">
        <f t="shared" si="0"/>
        <v>0.14972746563574485</v>
      </c>
      <c r="D27" s="1">
        <f t="shared" si="1"/>
        <v>0.08075671125630002</v>
      </c>
      <c r="E27">
        <f t="shared" si="2"/>
        <v>-1.399998836859595</v>
      </c>
      <c r="F27">
        <v>-1.4</v>
      </c>
    </row>
    <row r="28" spans="2:6" ht="15">
      <c r="B28">
        <v>-1.6</v>
      </c>
      <c r="C28" s="1">
        <f t="shared" si="0"/>
        <v>0.11092083467945553</v>
      </c>
      <c r="D28" s="1">
        <f t="shared" si="1"/>
        <v>0.05479928945387591</v>
      </c>
      <c r="E28">
        <f t="shared" si="2"/>
        <v>-1.6000012692529708</v>
      </c>
      <c r="F28">
        <v>-1.6</v>
      </c>
    </row>
    <row r="29" spans="2:6" ht="15">
      <c r="B29">
        <v>-1.8</v>
      </c>
      <c r="C29" s="1">
        <f t="shared" si="0"/>
        <v>0.07895015830089414</v>
      </c>
      <c r="D29" s="1">
        <f t="shared" si="1"/>
        <v>0.035930265513823056</v>
      </c>
      <c r="E29">
        <f t="shared" si="2"/>
        <v>-1.7999991541728377</v>
      </c>
      <c r="F29">
        <v>-1.8</v>
      </c>
    </row>
    <row r="30" spans="2:6" ht="15">
      <c r="B30">
        <v>-2</v>
      </c>
      <c r="C30" s="1">
        <f t="shared" si="0"/>
        <v>0.05399096651318805</v>
      </c>
      <c r="D30" s="1">
        <f t="shared" si="1"/>
        <v>0.022750062036186902</v>
      </c>
      <c r="E30">
        <f t="shared" si="2"/>
        <v>-1.9999970390927047</v>
      </c>
      <c r="F30">
        <v>-2</v>
      </c>
    </row>
    <row r="31" spans="2:6" ht="15">
      <c r="B31">
        <v>-2.2</v>
      </c>
      <c r="C31" s="1">
        <f t="shared" si="0"/>
        <v>0.03547459284623142</v>
      </c>
      <c r="D31" s="1">
        <f t="shared" si="1"/>
        <v>0.01390339890831993</v>
      </c>
      <c r="E31">
        <f t="shared" si="2"/>
        <v>-2.1999949240125716</v>
      </c>
      <c r="F31">
        <v>-2.2</v>
      </c>
    </row>
    <row r="32" spans="2:6" ht="15">
      <c r="B32">
        <v>-2.4</v>
      </c>
      <c r="C32" s="1">
        <f t="shared" si="0"/>
        <v>0.022394530294842896</v>
      </c>
      <c r="D32" s="1">
        <f t="shared" si="1"/>
        <v>0.008197528869431592</v>
      </c>
      <c r="E32">
        <f t="shared" si="2"/>
        <v>-2.400010998826474</v>
      </c>
      <c r="F32">
        <v>-2.4</v>
      </c>
    </row>
    <row r="33" spans="2:6" ht="15">
      <c r="B33">
        <v>-2.6</v>
      </c>
      <c r="C33" s="1">
        <f t="shared" si="0"/>
        <v>0.013582969233685611</v>
      </c>
      <c r="D33" s="1">
        <f t="shared" si="1"/>
        <v>0.004661221782645386</v>
      </c>
      <c r="E33">
        <f t="shared" si="2"/>
        <v>-2.5999906938523054</v>
      </c>
      <c r="F33">
        <v>-2.6</v>
      </c>
    </row>
    <row r="34" spans="2:6" ht="15">
      <c r="B34">
        <v>-2.8</v>
      </c>
      <c r="C34" s="1">
        <f t="shared" si="0"/>
        <v>0.007915451582979967</v>
      </c>
      <c r="D34" s="1">
        <f t="shared" si="1"/>
        <v>0.002555190641525096</v>
      </c>
      <c r="E34">
        <f t="shared" si="2"/>
        <v>-2.800006768666208</v>
      </c>
      <c r="F34">
        <v>-2.8</v>
      </c>
    </row>
    <row r="35" spans="2:6" ht="15">
      <c r="B35">
        <v>-3</v>
      </c>
      <c r="C35" s="1">
        <f t="shared" si="0"/>
        <v>0.004431848411938007</v>
      </c>
      <c r="D35" s="1">
        <f t="shared" si="1"/>
        <v>0.0013499672232354376</v>
      </c>
      <c r="E35">
        <f t="shared" si="2"/>
        <v>-3.00002284348011</v>
      </c>
      <c r="F35">
        <v>-3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Dörte Haftendorn</dc:creator>
  <cp:keywords/>
  <dc:description/>
  <cp:lastModifiedBy>Dr. Dörte Haftendorn</cp:lastModifiedBy>
  <cp:lastPrinted>2000-12-21T02:37:34Z</cp:lastPrinted>
  <dcterms:created xsi:type="dcterms:W3CDTF">2000-12-20T23:13:10Z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