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16" yWindow="65281" windowWidth="12120" windowHeight="6615" activeTab="1"/>
  </bookViews>
  <sheets>
    <sheet name="Gerade" sheetId="1" r:id="rId1"/>
    <sheet name="exponentiell" sheetId="2" r:id="rId2"/>
    <sheet name="Potenzgesetz" sheetId="3" r:id="rId3"/>
  </sheets>
  <definedNames>
    <definedName name="a">'Potenzgesetz'!$C$21</definedName>
    <definedName name="b">'Gerade'!$C$18</definedName>
    <definedName name="bexp">'exponentiell'!$C$18</definedName>
    <definedName name="bpot">'Potenzgesetz'!$C$18</definedName>
    <definedName name="_xlnm.Print_Area" localSheetId="1">'exponentiell'!$A$1:$L$30</definedName>
    <definedName name="_xlnm.Print_Area" localSheetId="0">'Gerade'!$A$1:$I$32</definedName>
    <definedName name="_xlnm.Print_Area" localSheetId="2">'Potenzgesetz'!$A$1:$L$29</definedName>
    <definedName name="i">'Gerade'!$A$5:$A$9</definedName>
    <definedName name="m">'Gerade'!$B$18</definedName>
    <definedName name="mexp">'exponentiell'!$B$18</definedName>
    <definedName name="mpot">'Potenzgesetz'!$B$18</definedName>
    <definedName name="n">'Gerade'!$A$10</definedName>
    <definedName name="p">'Potenzgesetz'!$B$21</definedName>
    <definedName name="sw">'Potenzgesetz'!$G$14</definedName>
    <definedName name="sw_2">'Potenzgesetz'!$G$12</definedName>
    <definedName name="swz">'Potenzgesetz'!$J$12</definedName>
    <definedName name="sx">'Gerade'!$E$14</definedName>
    <definedName name="sx_2">'Gerade'!$E$12</definedName>
    <definedName name="sxy">'Gerade'!$H$12</definedName>
    <definedName name="sxz">'exponentiell'!$I$12</definedName>
    <definedName name="sy">'Gerade'!$G$14</definedName>
    <definedName name="sy_2">'Gerade'!$G$12</definedName>
    <definedName name="sz">'exponentiell'!$H$14</definedName>
    <definedName name="sz_2">'exponentiell'!$H$12</definedName>
    <definedName name="wi">'Potenzgesetz'!$D$5:$D$9</definedName>
    <definedName name="wq">'Potenzgesetz'!$D$12</definedName>
    <definedName name="xi">'Gerade'!$B$5:$B$9</definedName>
    <definedName name="xq">'Gerade'!$B$12</definedName>
    <definedName name="y0">'exponentiell'!$C$21</definedName>
    <definedName name="yi">'Gerade'!$C$5:$C$9</definedName>
    <definedName name="yq">'Gerade'!$C$12</definedName>
    <definedName name="zi">'exponentiell'!$D$5:$D$9</definedName>
    <definedName name="zq">'exponentiell'!$D$12</definedName>
  </definedNames>
  <calcPr fullCalcOnLoad="1"/>
</workbook>
</file>

<file path=xl/comments1.xml><?xml version="1.0" encoding="utf-8"?>
<comments xmlns="http://schemas.openxmlformats.org/spreadsheetml/2006/main">
  <authors>
    <author>Dr. D?rte Haftendorn</author>
  </authors>
  <commentList>
    <comment ref="A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n
anpassen!!!</t>
        </r>
      </text>
    </comment>
    <comment ref="B12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xq</t>
        </r>
      </text>
    </comment>
    <comment ref="C12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yq</t>
        </r>
      </text>
    </comment>
    <comment ref="D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muss 0 sein</t>
        </r>
      </text>
    </comment>
    <comment ref="F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muss 0 sein
</t>
        </r>
      </text>
    </comment>
    <comment ref="G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anpassen</t>
        </r>
      </text>
    </comment>
    <comment ref="H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anpassen
</t>
        </r>
      </text>
    </comment>
    <comment ref="B15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muss betragsmäßig
keiner gleich 1 sein</t>
        </r>
      </text>
    </comment>
    <comment ref="B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xi neu benennen</t>
        </r>
      </text>
    </comment>
    <comment ref="C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yi neu benennen</t>
        </r>
      </text>
    </comment>
    <comment ref="E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anpassen</t>
        </r>
      </text>
    </comment>
  </commentList>
</comments>
</file>

<file path=xl/comments2.xml><?xml version="1.0" encoding="utf-8"?>
<comments xmlns="http://schemas.openxmlformats.org/spreadsheetml/2006/main">
  <authors>
    <author>Dr. D?rte Haftendorn</author>
  </authors>
  <commentList>
    <comment ref="A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n</t>
        </r>
      </text>
    </comment>
    <comment ref="D12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zq</t>
        </r>
      </text>
    </comment>
    <comment ref="G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muss 0 sein
</t>
        </r>
      </text>
    </comment>
    <comment ref="E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muss 0 sein</t>
        </r>
      </text>
    </comment>
    <comment ref="H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anpassen
</t>
        </r>
      </text>
    </comment>
    <comment ref="I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anpassen</t>
        </r>
      </text>
    </comment>
  </commentList>
</comments>
</file>

<file path=xl/comments3.xml><?xml version="1.0" encoding="utf-8"?>
<comments xmlns="http://schemas.openxmlformats.org/spreadsheetml/2006/main">
  <authors>
    <author>Dr. D?rte Haftendorn</author>
  </authors>
  <commentList>
    <comment ref="G12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sw_2</t>
        </r>
      </text>
    </comment>
    <comment ref="D12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wq
</t>
        </r>
      </text>
    </comment>
    <comment ref="J12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swz</t>
        </r>
      </text>
    </comment>
    <comment ref="F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muss 0 sein</t>
        </r>
      </text>
    </comment>
    <comment ref="J10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anpassen</t>
        </r>
      </text>
    </comment>
  </commentList>
</comments>
</file>

<file path=xl/sharedStrings.xml><?xml version="1.0" encoding="utf-8"?>
<sst xmlns="http://schemas.openxmlformats.org/spreadsheetml/2006/main" count="104" uniqueCount="69">
  <si>
    <t>i</t>
  </si>
  <si>
    <t>xi</t>
  </si>
  <si>
    <t>yi</t>
  </si>
  <si>
    <t>xi-xq</t>
  </si>
  <si>
    <t>(xi-xq)^2</t>
  </si>
  <si>
    <t>yi-yq</t>
  </si>
  <si>
    <t>(yi-yq)^2</t>
  </si>
  <si>
    <t>xq</t>
  </si>
  <si>
    <t>yq</t>
  </si>
  <si>
    <t>sx</t>
  </si>
  <si>
    <t>sy</t>
  </si>
  <si>
    <t>sx^2</t>
  </si>
  <si>
    <t>sy^2</t>
  </si>
  <si>
    <t>r</t>
  </si>
  <si>
    <t>(xi-xq)*(yi-yq)</t>
  </si>
  <si>
    <t>sxy</t>
  </si>
  <si>
    <t>Lineare Korrelation</t>
  </si>
  <si>
    <t>m</t>
  </si>
  <si>
    <t>b</t>
  </si>
  <si>
    <t>Gerade</t>
  </si>
  <si>
    <t>y=</t>
  </si>
  <si>
    <t>ln(yi)</t>
  </si>
  <si>
    <t>zi</t>
  </si>
  <si>
    <t>zq</t>
  </si>
  <si>
    <t>zi-zq</t>
  </si>
  <si>
    <t>(zi-zq)^2</t>
  </si>
  <si>
    <t>sz^2</t>
  </si>
  <si>
    <t>sz</t>
  </si>
  <si>
    <t>(xi-xq)*(zi-zq)</t>
  </si>
  <si>
    <t>sxz</t>
  </si>
  <si>
    <t>m*x+b</t>
  </si>
  <si>
    <t>mexp</t>
  </si>
  <si>
    <t>expon. Korrelation</t>
  </si>
  <si>
    <t>bexp</t>
  </si>
  <si>
    <t>z=</t>
  </si>
  <si>
    <t>mexp*x+bexp</t>
  </si>
  <si>
    <t>ln(bexp)</t>
  </si>
  <si>
    <t>exponentielles Gesetz</t>
  </si>
  <si>
    <t>y0*e^(k*x)</t>
  </si>
  <si>
    <t>y0</t>
  </si>
  <si>
    <t>k</t>
  </si>
  <si>
    <t>exp.-Fkt</t>
  </si>
  <si>
    <r>
      <t xml:space="preserve">xi, yi sind </t>
    </r>
    <r>
      <rPr>
        <b/>
        <sz val="12"/>
        <rFont val="Arial"/>
        <family val="2"/>
      </rPr>
      <t xml:space="preserve"> Messdaten,</t>
    </r>
    <r>
      <rPr>
        <sz val="12"/>
        <rFont val="Arial"/>
        <family val="0"/>
      </rPr>
      <t xml:space="preserve"> nur auf </t>
    </r>
    <r>
      <rPr>
        <b/>
        <sz val="12"/>
        <rFont val="Arial"/>
        <family val="2"/>
      </rPr>
      <t>diesem</t>
    </r>
    <r>
      <rPr>
        <sz val="12"/>
        <rFont val="Arial"/>
        <family val="0"/>
      </rPr>
      <t xml:space="preserve"> Blatt ändern!!!</t>
    </r>
  </si>
  <si>
    <r>
      <t xml:space="preserve">xi, yi sind </t>
    </r>
    <r>
      <rPr>
        <b/>
        <sz val="12"/>
        <rFont val="Arial"/>
        <family val="2"/>
      </rPr>
      <t xml:space="preserve"> Messdaten,</t>
    </r>
    <r>
      <rPr>
        <sz val="12"/>
        <rFont val="Arial"/>
        <family val="0"/>
      </rPr>
      <t xml:space="preserve"> nur auf </t>
    </r>
    <r>
      <rPr>
        <b/>
        <sz val="12"/>
        <rFont val="Arial"/>
        <family val="2"/>
      </rPr>
      <t>erstem</t>
    </r>
    <r>
      <rPr>
        <sz val="12"/>
        <rFont val="Arial"/>
        <family val="0"/>
      </rPr>
      <t xml:space="preserve"> Blatt mit Namen  "Gerade" ändern!!!</t>
    </r>
  </si>
  <si>
    <t>wi</t>
  </si>
  <si>
    <t>wq</t>
  </si>
  <si>
    <t>wi-wq</t>
  </si>
  <si>
    <t>(wi-wq)*(zi-zq)</t>
  </si>
  <si>
    <t>(wi-wq)^2</t>
  </si>
  <si>
    <t>swz</t>
  </si>
  <si>
    <t>sw^2</t>
  </si>
  <si>
    <t>mpot</t>
  </si>
  <si>
    <t>bpot</t>
  </si>
  <si>
    <t>Potenz-Gesetz</t>
  </si>
  <si>
    <t>p</t>
  </si>
  <si>
    <t>ln(bpot)</t>
  </si>
  <si>
    <t>a</t>
  </si>
  <si>
    <t>Potenz-Fkt</t>
  </si>
  <si>
    <t>sw</t>
  </si>
  <si>
    <t>mpot*w+bpot</t>
  </si>
  <si>
    <t>Potenz.-  Korrelation</t>
  </si>
  <si>
    <t>a*x^p</t>
  </si>
  <si>
    <t>Prof. Dr. Haftendorn 11/00</t>
  </si>
  <si>
    <t>Ausgleichskurven, Doppelt-logarithmisch</t>
  </si>
  <si>
    <t>Ausgleichskurven, einfach-logarithmisch</t>
  </si>
  <si>
    <t>Ausgleichskurven, drei Arten</t>
  </si>
  <si>
    <t>Die einfach- und doppelt-logarithmische Darstellung sind auf den folgenden Seiten.</t>
  </si>
  <si>
    <t>Am besten ist es, Zeilen mittendrin einzufügen.</t>
  </si>
  <si>
    <t xml:space="preserve">Nur auf erstem Blatt ändern 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</si>
</sst>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"/>
    <numFmt numFmtId="166" formatCode="0.000"/>
    <numFmt numFmtId="167" formatCode="0.00000"/>
    <numFmt numFmtId="168" formatCode="#\ ?/100"/>
    <numFmt numFmtId="169" formatCode="_-* #,##0.000000\ _D_M_-;\-* #,##0.000000\ _D_M_-;_-* &quot;-&quot;??????\ _D_M_-;_-@_-"/>
    <numFmt numFmtId="170" formatCode="#,##0.0000_ ;\-#,##0.0000\ "/>
  </numFmts>
  <fonts count="23">
    <font>
      <sz val="12"/>
      <name val="Arial"/>
      <family val="0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.25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10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9.7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NumberFormat="1" applyFill="1" applyAlignment="1" applyProtection="1">
      <alignment horizontal="center"/>
      <protection locked="0"/>
    </xf>
    <xf numFmtId="0" fontId="0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0" xfId="0" applyNumberFormat="1" applyFill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164" fontId="0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quotePrefix="1">
      <alignment horizontal="left"/>
    </xf>
    <xf numFmtId="0" fontId="1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Daten und Ausgleichsgerade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4075"/>
          <c:w val="0.95075"/>
          <c:h val="0.8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[0]!xi</c:f>
              <c:numCache/>
            </c:numRef>
          </c:xVal>
          <c:yVal>
            <c:numRef>
              <c:f>[0]!yi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/>
            </c:numRef>
          </c:xVal>
          <c:yVal>
            <c:numRef>
              <c:f>Gerade!$I$5:$I$9</c:f>
              <c:numCache/>
            </c:numRef>
          </c:yVal>
          <c:smooth val="1"/>
        </c:ser>
        <c:axId val="12544392"/>
        <c:axId val="45790665"/>
      </c:scatterChart>
      <c:valAx>
        <c:axId val="1254439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790665"/>
        <c:crosses val="autoZero"/>
        <c:crossBetween val="midCat"/>
        <c:dispUnits/>
        <c:majorUnit val="1"/>
        <c:minorUnit val="0.5"/>
      </c:valAx>
      <c:valAx>
        <c:axId val="4579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44392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Daten und Exp. Gesetz, Original-Einheiten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725"/>
          <c:w val="0.93575"/>
          <c:h val="0.7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[0]!yi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18</c:v>
                </c:pt>
                <c:pt idx="4">
                  <c:v>32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exponentiell!$K$5:$K$9</c:f>
              <c:numCache/>
            </c:numRef>
          </c:yVal>
          <c:smooth val="1"/>
        </c:ser>
        <c:axId val="9462802"/>
        <c:axId val="18056355"/>
      </c:scatterChart>
      <c:valAx>
        <c:axId val="946280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056355"/>
        <c:crosses val="autoZero"/>
        <c:crossBetween val="midCat"/>
        <c:dispUnits/>
        <c:majorUnit val="1"/>
        <c:minorUnit val="0.5"/>
      </c:valAx>
      <c:valAx>
        <c:axId val="18056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2802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einfach-log.-Daten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51"/>
          <c:w val="0.933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[0]!zi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exponentiell!$J$5:$J$9</c:f>
              <c:numCache/>
            </c:numRef>
          </c:yVal>
          <c:smooth val="1"/>
        </c:ser>
        <c:axId val="28289468"/>
        <c:axId val="53278621"/>
      </c:scatterChart>
      <c:valAx>
        <c:axId val="2828946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278621"/>
        <c:crosses val="autoZero"/>
        <c:crossBetween val="midCat"/>
        <c:dispUnits/>
      </c:valAx>
      <c:valAx>
        <c:axId val="5327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89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Daten und Exp. Gesetz, Orig-Einheiten in einf.log-Skalierung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206"/>
          <c:w val="0.9415"/>
          <c:h val="0.7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[0]!yi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18</c:v>
                </c:pt>
                <c:pt idx="4">
                  <c:v>32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exponentiell!$K$5:$K$9</c:f>
              <c:numCache/>
            </c:numRef>
          </c:yVal>
          <c:smooth val="1"/>
        </c:ser>
        <c:axId val="9745542"/>
        <c:axId val="20601015"/>
      </c:scatterChart>
      <c:valAx>
        <c:axId val="974554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601015"/>
        <c:crosses val="autoZero"/>
        <c:crossBetween val="midCat"/>
        <c:dispUnits/>
        <c:majorUnit val="1"/>
        <c:minorUnit val="0.5"/>
      </c:valAx>
      <c:valAx>
        <c:axId val="20601015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crossAx val="9745542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Daten und Potenzgesetz, Originaleinheiten</a:t>
            </a:r>
          </a:p>
        </c:rich>
      </c:tx>
      <c:layout>
        <c:manualLayout>
          <c:xMode val="factor"/>
          <c:yMode val="factor"/>
          <c:x val="-0.104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"/>
          <c:w val="0.909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[0]!yi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18</c:v>
                </c:pt>
                <c:pt idx="4">
                  <c:v>32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Potenzgesetz!$L$5:$L$9</c:f>
              <c:numCache/>
            </c:numRef>
          </c:yVal>
          <c:smooth val="1"/>
        </c:ser>
        <c:axId val="51191408"/>
        <c:axId val="58069489"/>
      </c:scatterChart>
      <c:valAx>
        <c:axId val="5119140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069489"/>
        <c:crosses val="autoZero"/>
        <c:crossBetween val="midCat"/>
        <c:dispUnits/>
        <c:majorUnit val="1"/>
        <c:minorUnit val="0.5"/>
      </c:valAx>
      <c:valAx>
        <c:axId val="58069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91408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doppelt-log-Daten und Gerade</a:t>
            </a:r>
          </a:p>
        </c:rich>
      </c:tx>
      <c:layout>
        <c:manualLayout>
          <c:xMode val="factor"/>
          <c:yMode val="factor"/>
          <c:x val="0.007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025"/>
          <c:w val="0.9415"/>
          <c:h val="0.8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[0]!wi</c:f>
              <c:numCache/>
            </c:numRef>
          </c:xVal>
          <c:yVal>
            <c:numRef>
              <c:f>[0]!zi</c:f>
              <c:numCache>
                <c:ptCount val="5"/>
                <c:pt idx="0">
                  <c:v>0.6931471805599453</c:v>
                </c:pt>
                <c:pt idx="1">
                  <c:v>1.0986122886681098</c:v>
                </c:pt>
                <c:pt idx="2">
                  <c:v>1.9459101490553132</c:v>
                </c:pt>
                <c:pt idx="3">
                  <c:v>2.8903717578961645</c:v>
                </c:pt>
                <c:pt idx="4">
                  <c:v>3.4657359027997265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[0]!wi</c:f>
              <c:numCache/>
            </c:numRef>
          </c:xVal>
          <c:yVal>
            <c:numRef>
              <c:f>Potenzgesetz!$K$5:$K$9</c:f>
              <c:numCache/>
            </c:numRef>
          </c:yVal>
          <c:smooth val="1"/>
        </c:ser>
        <c:axId val="52863354"/>
        <c:axId val="6008139"/>
      </c:scatterChart>
      <c:valAx>
        <c:axId val="52863354"/>
        <c:scaling>
          <c:orientation val="minMax"/>
          <c:max val="2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08139"/>
        <c:crosses val="autoZero"/>
        <c:crossBetween val="midCat"/>
        <c:dispUnits/>
        <c:majorUnit val="0.2"/>
        <c:minorUnit val="0.1"/>
      </c:valAx>
      <c:valAx>
        <c:axId val="600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3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Daten und Potenzgesetz, Orig. Einh. ,doppelt-log-Skalierung</a:t>
            </a:r>
          </a:p>
        </c:rich>
      </c:tx>
      <c:layout>
        <c:manualLayout>
          <c:xMode val="factor"/>
          <c:yMode val="factor"/>
          <c:x val="-0.0172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2575"/>
          <c:w val="0.94075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[0]!yi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18</c:v>
                </c:pt>
                <c:pt idx="4">
                  <c:v>32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xVal>
          <c:yVal>
            <c:numRef>
              <c:f>Potenzgesetz!$L$5:$L$9</c:f>
              <c:numCache/>
            </c:numRef>
          </c:yVal>
          <c:smooth val="1"/>
        </c:ser>
        <c:axId val="54073252"/>
        <c:axId val="16897221"/>
      </c:scatterChart>
      <c:valAx>
        <c:axId val="54073252"/>
        <c:scaling>
          <c:logBase val="10"/>
          <c:orientation val="minMax"/>
          <c:max val="10"/>
          <c:min val="1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897221"/>
        <c:crosses val="autoZero"/>
        <c:crossBetween val="midCat"/>
        <c:dispUnits/>
        <c:majorUnit val="10"/>
        <c:minorUnit val="10"/>
      </c:valAx>
      <c:valAx>
        <c:axId val="16897221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073252"/>
        <c:crosses val="autoZero"/>
        <c:crossBetween val="midCat"/>
        <c:dispUnits/>
        <c:majorUnit val="10"/>
        <c:minorUnit val="10"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95250</xdr:rowOff>
    </xdr:from>
    <xdr:to>
      <xdr:col>8</xdr:col>
      <xdr:colOff>552450</xdr:colOff>
      <xdr:row>31</xdr:row>
      <xdr:rowOff>66675</xdr:rowOff>
    </xdr:to>
    <xdr:graphicFrame>
      <xdr:nvGraphicFramePr>
        <xdr:cNvPr id="1" name="Chart 14"/>
        <xdr:cNvGraphicFramePr/>
      </xdr:nvGraphicFramePr>
      <xdr:xfrm>
        <a:off x="1828800" y="3619500"/>
        <a:ext cx="3933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66675</xdr:colOff>
      <xdr:row>18</xdr:row>
      <xdr:rowOff>114300</xdr:rowOff>
    </xdr:from>
    <xdr:to>
      <xdr:col>4</xdr:col>
      <xdr:colOff>0</xdr:colOff>
      <xdr:row>30</xdr:row>
      <xdr:rowOff>123825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66675" y="3638550"/>
          <a:ext cx="1762125" cy="2295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Beim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Hinzufügen von Daten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muss zuerst über der letzten Datenzeile  eine Zeile eingefügt werden, in die die darüberstehende Zeile kopiert wird.
Dann sind alle Summen und dgl.sofort richtig.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20</xdr:row>
      <xdr:rowOff>66675</xdr:rowOff>
    </xdr:from>
    <xdr:to>
      <xdr:col>7</xdr:col>
      <xdr:colOff>581025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1352550" y="3971925"/>
        <a:ext cx="300037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161925</xdr:colOff>
      <xdr:row>12</xdr:row>
      <xdr:rowOff>76200</xdr:rowOff>
    </xdr:from>
    <xdr:to>
      <xdr:col>11</xdr:col>
      <xdr:colOff>142875</xdr:colOff>
      <xdr:row>19</xdr:row>
      <xdr:rowOff>95250</xdr:rowOff>
    </xdr:to>
    <xdr:graphicFrame>
      <xdr:nvGraphicFramePr>
        <xdr:cNvPr id="2" name="Chart 6"/>
        <xdr:cNvGraphicFramePr/>
      </xdr:nvGraphicFramePr>
      <xdr:xfrm>
        <a:off x="4676775" y="2457450"/>
        <a:ext cx="293370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676275</xdr:colOff>
      <xdr:row>20</xdr:row>
      <xdr:rowOff>9525</xdr:rowOff>
    </xdr:from>
    <xdr:to>
      <xdr:col>11</xdr:col>
      <xdr:colOff>323850</xdr:colOff>
      <xdr:row>29</xdr:row>
      <xdr:rowOff>171450</xdr:rowOff>
    </xdr:to>
    <xdr:graphicFrame>
      <xdr:nvGraphicFramePr>
        <xdr:cNvPr id="3" name="Chart 7"/>
        <xdr:cNvGraphicFramePr/>
      </xdr:nvGraphicFramePr>
      <xdr:xfrm>
        <a:off x="4448175" y="3914775"/>
        <a:ext cx="33432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20</xdr:row>
      <xdr:rowOff>0</xdr:rowOff>
    </xdr:from>
    <xdr:to>
      <xdr:col>8</xdr:col>
      <xdr:colOff>381000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409700" y="3905250"/>
        <a:ext cx="35242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962025</xdr:colOff>
      <xdr:row>13</xdr:row>
      <xdr:rowOff>38100</xdr:rowOff>
    </xdr:from>
    <xdr:to>
      <xdr:col>11</xdr:col>
      <xdr:colOff>962025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5514975" y="2609850"/>
        <a:ext cx="331470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819150</xdr:colOff>
      <xdr:row>21</xdr:row>
      <xdr:rowOff>95250</xdr:rowOff>
    </xdr:from>
    <xdr:to>
      <xdr:col>11</xdr:col>
      <xdr:colOff>800100</xdr:colOff>
      <xdr:row>29</xdr:row>
      <xdr:rowOff>104775</xdr:rowOff>
    </xdr:to>
    <xdr:graphicFrame>
      <xdr:nvGraphicFramePr>
        <xdr:cNvPr id="3" name="Chart 11"/>
        <xdr:cNvGraphicFramePr/>
      </xdr:nvGraphicFramePr>
      <xdr:xfrm>
        <a:off x="5372100" y="4191000"/>
        <a:ext cx="329565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8"/>
  <sheetViews>
    <sheetView view="pageBreakPreview" zoomScaleSheetLayoutView="100" workbookViewId="0" topLeftCell="A1">
      <selection activeCell="I13" sqref="I13"/>
    </sheetView>
  </sheetViews>
  <sheetFormatPr defaultColWidth="11.5546875" defaultRowHeight="15"/>
  <cols>
    <col min="1" max="1" width="1.99609375" style="3" bestFit="1" customWidth="1"/>
    <col min="2" max="2" width="7.10546875" style="3" customWidth="1"/>
    <col min="3" max="3" width="5.21484375" style="3" customWidth="1"/>
    <col min="4" max="4" width="6.99609375" style="3" bestFit="1" customWidth="1"/>
    <col min="5" max="5" width="11.99609375" style="3" bestFit="1" customWidth="1"/>
    <col min="6" max="6" width="7.99609375" style="3" bestFit="1" customWidth="1"/>
    <col min="7" max="7" width="8.4453125" style="3" bestFit="1" customWidth="1"/>
    <col min="8" max="8" width="10.99609375" style="3" bestFit="1" customWidth="1"/>
    <col min="9" max="9" width="7.4453125" style="3" bestFit="1" customWidth="1"/>
    <col min="10" max="16384" width="11.5546875" style="3" customWidth="1"/>
  </cols>
  <sheetData>
    <row r="1" spans="1:9" ht="15.75">
      <c r="A1" s="25" t="s">
        <v>65</v>
      </c>
      <c r="B1" s="23"/>
      <c r="C1" s="23"/>
      <c r="D1" s="23"/>
      <c r="E1" s="23"/>
      <c r="F1" s="23"/>
      <c r="G1" s="23"/>
      <c r="H1" s="26" t="s">
        <v>62</v>
      </c>
      <c r="I1" s="26"/>
    </row>
    <row r="2" spans="1:8" ht="15.75">
      <c r="A2" s="24" t="s">
        <v>42</v>
      </c>
      <c r="B2" s="24"/>
      <c r="C2" s="24"/>
      <c r="D2" s="24"/>
      <c r="E2" s="24"/>
      <c r="F2" s="24"/>
      <c r="G2" s="24"/>
      <c r="H2" s="24"/>
    </row>
    <row r="3" spans="1:9" ht="15">
      <c r="A3" s="27" t="s">
        <v>66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8">
      <c r="A4" s="1" t="s">
        <v>0</v>
      </c>
      <c r="B4" s="1" t="s">
        <v>1</v>
      </c>
      <c r="C4" s="1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14</v>
      </c>
      <c r="I4" s="22" t="s">
        <v>19</v>
      </c>
    </row>
    <row r="5" spans="1:9" s="2" customFormat="1" ht="15">
      <c r="A5" s="2">
        <v>1</v>
      </c>
      <c r="B5" s="11">
        <v>1</v>
      </c>
      <c r="C5" s="12">
        <v>2</v>
      </c>
      <c r="D5" s="8">
        <f>xi-xq</f>
        <v>-2.4</v>
      </c>
      <c r="E5" s="8">
        <f>(xi-xq)^2</f>
        <v>5.76</v>
      </c>
      <c r="F5" s="8">
        <f>yi-yq</f>
        <v>-10.4</v>
      </c>
      <c r="G5" s="8">
        <f>(yi-yq)^2</f>
        <v>108.16000000000001</v>
      </c>
      <c r="H5" s="8">
        <f>(xi-xq)*(yi-yq)</f>
        <v>24.96</v>
      </c>
      <c r="I5" s="8">
        <f>m*xi+b</f>
        <v>-1.5813953488372077</v>
      </c>
    </row>
    <row r="6" spans="1:9" s="2" customFormat="1" ht="15">
      <c r="A6" s="2">
        <v>2</v>
      </c>
      <c r="B6" s="11">
        <v>2</v>
      </c>
      <c r="C6" s="12">
        <v>3</v>
      </c>
      <c r="D6" s="8">
        <f>xi-xq</f>
        <v>-1.4</v>
      </c>
      <c r="E6" s="8">
        <f>(xi-xq)^2</f>
        <v>1.9599999999999997</v>
      </c>
      <c r="F6" s="8">
        <f>yi-yq</f>
        <v>-9.4</v>
      </c>
      <c r="G6" s="8">
        <f>(yi-yq)^2</f>
        <v>88.36000000000001</v>
      </c>
      <c r="H6" s="8">
        <f>(xi-xq)*(yi-yq)</f>
        <v>13.16</v>
      </c>
      <c r="I6" s="8">
        <f>m*xi+b</f>
        <v>4.244186046511629</v>
      </c>
    </row>
    <row r="7" spans="1:9" s="2" customFormat="1" ht="15">
      <c r="A7" s="2">
        <v>3</v>
      </c>
      <c r="B7" s="11">
        <v>3</v>
      </c>
      <c r="C7" s="12">
        <v>7</v>
      </c>
      <c r="D7" s="8">
        <f>xi-xq</f>
        <v>-0.3999999999999999</v>
      </c>
      <c r="E7" s="8">
        <f>(xi-xq)^2</f>
        <v>0.15999999999999992</v>
      </c>
      <c r="F7" s="8">
        <f>yi-yq</f>
        <v>-5.4</v>
      </c>
      <c r="G7" s="8">
        <f>(yi-yq)^2</f>
        <v>29.160000000000004</v>
      </c>
      <c r="H7" s="8">
        <f>(xi-xq)*(yi-yq)</f>
        <v>2.1599999999999997</v>
      </c>
      <c r="I7" s="8">
        <f>m*xi+b</f>
        <v>10.069767441860465</v>
      </c>
    </row>
    <row r="8" spans="1:9" s="2" customFormat="1" ht="15">
      <c r="A8" s="2">
        <v>4</v>
      </c>
      <c r="B8" s="11">
        <v>5</v>
      </c>
      <c r="C8" s="12">
        <v>18</v>
      </c>
      <c r="D8" s="8">
        <f>xi-xq</f>
        <v>1.6</v>
      </c>
      <c r="E8" s="8">
        <f>(xi-xq)^2</f>
        <v>2.5600000000000005</v>
      </c>
      <c r="F8" s="8">
        <f>yi-yq</f>
        <v>5.6</v>
      </c>
      <c r="G8" s="8">
        <f>(yi-yq)^2</f>
        <v>31.359999999999996</v>
      </c>
      <c r="H8" s="8">
        <f>(xi-xq)*(yi-yq)</f>
        <v>8.959999999999999</v>
      </c>
      <c r="I8" s="8">
        <f>m*xi+b</f>
        <v>21.72093023255814</v>
      </c>
    </row>
    <row r="9" spans="1:9" s="2" customFormat="1" ht="15">
      <c r="A9" s="2">
        <v>5</v>
      </c>
      <c r="B9" s="11">
        <v>6</v>
      </c>
      <c r="C9" s="12">
        <v>32</v>
      </c>
      <c r="D9" s="8">
        <f>xi-xq</f>
        <v>2.6</v>
      </c>
      <c r="E9" s="8">
        <f>(xi-xq)^2</f>
        <v>6.760000000000001</v>
      </c>
      <c r="F9" s="8">
        <f>yi-yq</f>
        <v>19.6</v>
      </c>
      <c r="G9" s="8">
        <f>(yi-yq)^2</f>
        <v>384.1600000000001</v>
      </c>
      <c r="H9" s="8">
        <f>(xi-xq)*(yi-yq)</f>
        <v>50.96000000000001</v>
      </c>
      <c r="I9" s="8">
        <f>m*xi+b</f>
        <v>27.546511627906973</v>
      </c>
    </row>
    <row r="10" spans="1:9" s="4" customFormat="1" ht="15">
      <c r="A10" s="4">
        <f>A9</f>
        <v>5</v>
      </c>
      <c r="B10" s="4">
        <f aca="true" t="shared" si="0" ref="B10:H10">SUM(B5:B9)</f>
        <v>17</v>
      </c>
      <c r="C10" s="4">
        <f t="shared" si="0"/>
        <v>62</v>
      </c>
      <c r="D10" s="9">
        <f t="shared" si="0"/>
        <v>0</v>
      </c>
      <c r="E10" s="9">
        <f t="shared" si="0"/>
        <v>17.200000000000003</v>
      </c>
      <c r="F10" s="9">
        <f t="shared" si="0"/>
        <v>0</v>
      </c>
      <c r="G10" s="9">
        <f t="shared" si="0"/>
        <v>641.2</v>
      </c>
      <c r="H10" s="9">
        <f t="shared" si="0"/>
        <v>100.20000000000002</v>
      </c>
      <c r="I10" s="9"/>
    </row>
    <row r="11" spans="2:9" ht="18">
      <c r="B11" s="1" t="s">
        <v>7</v>
      </c>
      <c r="C11" s="1" t="s">
        <v>8</v>
      </c>
      <c r="D11" s="8"/>
      <c r="E11" s="8" t="s">
        <v>11</v>
      </c>
      <c r="F11" s="8"/>
      <c r="G11" s="8" t="s">
        <v>12</v>
      </c>
      <c r="H11" s="8" t="s">
        <v>15</v>
      </c>
      <c r="I11" s="8"/>
    </row>
    <row r="12" spans="2:9" ht="15">
      <c r="B12" s="3">
        <f>B10/n</f>
        <v>3.4</v>
      </c>
      <c r="C12" s="3">
        <f>C10/n</f>
        <v>12.4</v>
      </c>
      <c r="D12" s="8"/>
      <c r="E12" s="8">
        <f>E10/n</f>
        <v>3.4400000000000004</v>
      </c>
      <c r="F12" s="8">
        <f>F10/n</f>
        <v>0</v>
      </c>
      <c r="G12" s="8">
        <f>G10/n</f>
        <v>128.24</v>
      </c>
      <c r="H12" s="8">
        <f>H10/n</f>
        <v>20.040000000000003</v>
      </c>
      <c r="I12" s="8"/>
    </row>
    <row r="13" spans="2:9" ht="15">
      <c r="B13" s="2"/>
      <c r="D13" s="8"/>
      <c r="E13" s="8" t="s">
        <v>9</v>
      </c>
      <c r="F13" s="8"/>
      <c r="G13" s="8" t="s">
        <v>10</v>
      </c>
      <c r="H13" s="8"/>
      <c r="I13" s="8"/>
    </row>
    <row r="14" spans="4:9" ht="15">
      <c r="D14" s="8"/>
      <c r="E14" s="8">
        <f>SQRT(sx_2)</f>
        <v>1.854723699099141</v>
      </c>
      <c r="F14" s="8"/>
      <c r="G14" s="8">
        <f>SQRT(sy_2)</f>
        <v>11.324310133513652</v>
      </c>
      <c r="H14" s="8"/>
      <c r="I14" s="8"/>
    </row>
    <row r="15" spans="2:8" ht="15">
      <c r="B15" s="23" t="s">
        <v>16</v>
      </c>
      <c r="C15" s="23"/>
      <c r="D15" s="23"/>
      <c r="E15" s="3" t="s">
        <v>13</v>
      </c>
      <c r="F15" s="36" t="s">
        <v>67</v>
      </c>
      <c r="G15" s="36"/>
      <c r="H15" s="36"/>
    </row>
    <row r="16" spans="5:8" ht="15">
      <c r="E16" s="3">
        <f>sxy/sx/sy</f>
        <v>0.9541282204033081</v>
      </c>
      <c r="F16" s="36"/>
      <c r="G16" s="36"/>
      <c r="H16" s="36"/>
    </row>
    <row r="17" spans="2:8" ht="15">
      <c r="B17" s="3" t="s">
        <v>17</v>
      </c>
      <c r="C17" s="3" t="s">
        <v>18</v>
      </c>
      <c r="D17" s="23" t="s">
        <v>19</v>
      </c>
      <c r="E17" s="23"/>
      <c r="F17" s="36"/>
      <c r="G17" s="36"/>
      <c r="H17" s="36"/>
    </row>
    <row r="18" spans="2:8" ht="15">
      <c r="B18" s="3">
        <f>sxy/sx_2</f>
        <v>5.825581395348837</v>
      </c>
      <c r="C18" s="3">
        <f>yq-m*xq</f>
        <v>-7.406976744186045</v>
      </c>
      <c r="D18" s="3" t="s">
        <v>20</v>
      </c>
      <c r="E18" s="5" t="s">
        <v>30</v>
      </c>
      <c r="F18" s="36"/>
      <c r="G18" s="36"/>
      <c r="H18" s="36"/>
    </row>
  </sheetData>
  <mergeCells count="7">
    <mergeCell ref="B15:D15"/>
    <mergeCell ref="D17:E17"/>
    <mergeCell ref="A2:H2"/>
    <mergeCell ref="A1:G1"/>
    <mergeCell ref="H1:I1"/>
    <mergeCell ref="A3:I3"/>
    <mergeCell ref="F15:H18"/>
  </mergeCells>
  <printOptions gridLines="1"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K21"/>
  <sheetViews>
    <sheetView tabSelected="1" view="pageBreakPreview" zoomScaleSheetLayoutView="100" workbookViewId="0" topLeftCell="A1">
      <selection activeCell="B13" sqref="B13:E14"/>
    </sheetView>
  </sheetViews>
  <sheetFormatPr defaultColWidth="11.5546875" defaultRowHeight="15"/>
  <cols>
    <col min="1" max="1" width="1.99609375" style="13" customWidth="1"/>
    <col min="2" max="2" width="4.99609375" style="13" customWidth="1"/>
    <col min="3" max="3" width="6.99609375" style="13" customWidth="1"/>
    <col min="4" max="4" width="5.5546875" style="13" customWidth="1"/>
    <col min="5" max="5" width="8.6640625" style="13" customWidth="1"/>
    <col min="6" max="6" width="7.5546875" style="13" customWidth="1"/>
    <col min="7" max="7" width="8.21484375" style="13" bestFit="1" customWidth="1"/>
    <col min="8" max="8" width="8.6640625" style="13" bestFit="1" customWidth="1"/>
    <col min="9" max="9" width="13.10546875" style="13" bestFit="1" customWidth="1"/>
    <col min="10" max="10" width="9.77734375" style="13" customWidth="1"/>
    <col min="11" max="16384" width="11.5546875" style="13" customWidth="1"/>
  </cols>
  <sheetData>
    <row r="1" spans="1:11" ht="15.75">
      <c r="A1" s="31" t="s">
        <v>64</v>
      </c>
      <c r="B1" s="28"/>
      <c r="C1" s="28"/>
      <c r="D1" s="28"/>
      <c r="E1" s="28"/>
      <c r="F1" s="28"/>
      <c r="G1" s="28"/>
      <c r="I1" s="32" t="s">
        <v>62</v>
      </c>
      <c r="J1" s="32"/>
      <c r="K1" s="32"/>
    </row>
    <row r="2" spans="1:10" ht="15.7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</row>
    <row r="3" ht="15">
      <c r="D3" s="13" t="s">
        <v>21</v>
      </c>
    </row>
    <row r="4" spans="1:11" s="14" customFormat="1" ht="18">
      <c r="A4" s="14" t="s">
        <v>0</v>
      </c>
      <c r="B4" s="14" t="s">
        <v>1</v>
      </c>
      <c r="C4" s="14" t="s">
        <v>2</v>
      </c>
      <c r="D4" s="14" t="s">
        <v>22</v>
      </c>
      <c r="E4" s="14" t="s">
        <v>3</v>
      </c>
      <c r="F4" s="14" t="s">
        <v>4</v>
      </c>
      <c r="G4" s="14" t="s">
        <v>24</v>
      </c>
      <c r="H4" s="14" t="s">
        <v>25</v>
      </c>
      <c r="I4" s="14" t="s">
        <v>28</v>
      </c>
      <c r="J4" s="14" t="s">
        <v>19</v>
      </c>
      <c r="K4" s="14" t="s">
        <v>41</v>
      </c>
    </row>
    <row r="5" spans="1:11" s="15" customFormat="1" ht="15">
      <c r="A5" s="15">
        <f>i</f>
        <v>1</v>
      </c>
      <c r="B5" s="16">
        <f>xi</f>
        <v>1</v>
      </c>
      <c r="C5" s="17">
        <f>yi</f>
        <v>2</v>
      </c>
      <c r="D5" s="15">
        <f>LN(yi)</f>
        <v>0.6931471805599453</v>
      </c>
      <c r="E5" s="15">
        <f>xi-xq</f>
        <v>-2.4</v>
      </c>
      <c r="F5" s="18">
        <f>(xi-xq)^2</f>
        <v>5.76</v>
      </c>
      <c r="G5" s="18">
        <f>zi-zq</f>
        <v>-1.3256082752359064</v>
      </c>
      <c r="H5" s="18">
        <f>(zi-zq)^2</f>
        <v>1.7572372993739147</v>
      </c>
      <c r="I5" s="18">
        <f>(xi-xq)*(zi-zq)</f>
        <v>3.1814598605661755</v>
      </c>
      <c r="J5" s="18">
        <f>mexp*xi+bexp</f>
        <v>0.6714716888918792</v>
      </c>
      <c r="K5" s="18">
        <f>y0*EXP(mexp*xi)</f>
        <v>1.9571154673416091</v>
      </c>
    </row>
    <row r="6" spans="1:11" s="15" customFormat="1" ht="15">
      <c r="A6" s="15">
        <f>i</f>
        <v>2</v>
      </c>
      <c r="B6" s="16">
        <f>xi</f>
        <v>2</v>
      </c>
      <c r="C6" s="17">
        <f>yi</f>
        <v>3</v>
      </c>
      <c r="D6" s="15">
        <f>LN(yi)</f>
        <v>1.0986122886681098</v>
      </c>
      <c r="E6" s="15">
        <f>xi-xq</f>
        <v>-1.4</v>
      </c>
      <c r="F6" s="18">
        <f>(xi-xq)^2</f>
        <v>1.9599999999999997</v>
      </c>
      <c r="G6" s="18">
        <f>zi-zq</f>
        <v>-0.920143167127742</v>
      </c>
      <c r="H6" s="18">
        <f>(zi-zq)^2</f>
        <v>0.8466634480118718</v>
      </c>
      <c r="I6" s="18">
        <f>(xi-xq)*(zi-zq)</f>
        <v>1.2882004339788387</v>
      </c>
      <c r="J6" s="18">
        <f>mexp*xi+bexp</f>
        <v>1.2328399251018678</v>
      </c>
      <c r="K6" s="18">
        <f>y0*EXP(mexp*xi)</f>
        <v>3.430959381405317</v>
      </c>
    </row>
    <row r="7" spans="1:11" s="15" customFormat="1" ht="15">
      <c r="A7" s="15">
        <f>i</f>
        <v>3</v>
      </c>
      <c r="B7" s="16">
        <f>xi</f>
        <v>3</v>
      </c>
      <c r="C7" s="17">
        <f>yi</f>
        <v>7</v>
      </c>
      <c r="D7" s="15">
        <f>LN(yi)</f>
        <v>1.9459101490553132</v>
      </c>
      <c r="E7" s="15">
        <f>xi-xq</f>
        <v>-0.3999999999999999</v>
      </c>
      <c r="F7" s="18">
        <f>(xi-xq)^2</f>
        <v>0.15999999999999992</v>
      </c>
      <c r="G7" s="18">
        <f>zi-zq</f>
        <v>-0.07284530674053857</v>
      </c>
      <c r="H7" s="18">
        <f>(zi-zq)^2</f>
        <v>0.005306438714123155</v>
      </c>
      <c r="I7" s="18">
        <f>(xi-xq)*(zi-zq)</f>
        <v>0.029138122696215425</v>
      </c>
      <c r="J7" s="18">
        <f>mexp*xi+bexp</f>
        <v>1.7942081613118563</v>
      </c>
      <c r="K7" s="18">
        <f>y0*EXP(mexp*xi)</f>
        <v>6.014710155473149</v>
      </c>
    </row>
    <row r="8" spans="1:11" s="15" customFormat="1" ht="15">
      <c r="A8" s="15">
        <f>i</f>
        <v>4</v>
      </c>
      <c r="B8" s="16">
        <f>xi</f>
        <v>5</v>
      </c>
      <c r="C8" s="17">
        <f>yi</f>
        <v>18</v>
      </c>
      <c r="D8" s="15">
        <f>LN(yi)</f>
        <v>2.8903717578961645</v>
      </c>
      <c r="E8" s="15">
        <f>xi-xq</f>
        <v>1.6</v>
      </c>
      <c r="F8" s="18">
        <f>(xi-xq)^2</f>
        <v>2.5600000000000005</v>
      </c>
      <c r="G8" s="18">
        <f>zi-zq</f>
        <v>0.8716163021003127</v>
      </c>
      <c r="H8" s="18">
        <f>(zi-zq)^2</f>
        <v>0.7597149780870236</v>
      </c>
      <c r="I8" s="18">
        <f>(xi-xq)*(zi-zq)</f>
        <v>1.3945860833605004</v>
      </c>
      <c r="J8" s="18">
        <f>mexp*xi+bexp</f>
        <v>2.916944633731833</v>
      </c>
      <c r="K8" s="18">
        <f>y0*EXP(mexp*xi)</f>
        <v>18.484723491297856</v>
      </c>
    </row>
    <row r="9" spans="1:11" s="15" customFormat="1" ht="15">
      <c r="A9" s="15">
        <f>i</f>
        <v>5</v>
      </c>
      <c r="B9" s="16">
        <f>xi</f>
        <v>6</v>
      </c>
      <c r="C9" s="17">
        <f>yi</f>
        <v>32</v>
      </c>
      <c r="D9" s="15">
        <f>LN(yi)</f>
        <v>3.4657359027997265</v>
      </c>
      <c r="E9" s="15">
        <f>xi-xq</f>
        <v>2.6</v>
      </c>
      <c r="F9" s="18">
        <f>(xi-xq)^2</f>
        <v>6.760000000000001</v>
      </c>
      <c r="G9" s="18">
        <f>zi-zq</f>
        <v>1.4469804470038747</v>
      </c>
      <c r="H9" s="18">
        <f>(zi-zq)^2</f>
        <v>2.0937524140115333</v>
      </c>
      <c r="I9" s="18">
        <f>(xi-xq)*(zi-zq)</f>
        <v>3.7621491622100742</v>
      </c>
      <c r="J9" s="18">
        <f>mexp*xi+bexp</f>
        <v>3.478312869941822</v>
      </c>
      <c r="K9" s="18">
        <f>y0*EXP(mexp*xi)</f>
        <v>32.405004473904036</v>
      </c>
    </row>
    <row r="10" spans="1:10" s="19" customFormat="1" ht="15">
      <c r="A10" s="19">
        <f>n</f>
        <v>5</v>
      </c>
      <c r="B10" s="19">
        <f>xq*n</f>
        <v>17</v>
      </c>
      <c r="C10" s="19">
        <f>yq*n</f>
        <v>62</v>
      </c>
      <c r="D10" s="19">
        <f>SUM(D5:D9)</f>
        <v>10.093777278979259</v>
      </c>
      <c r="E10" s="19">
        <f>SUM(E5:E9)</f>
        <v>0</v>
      </c>
      <c r="F10" s="20">
        <f>sx_2*n</f>
        <v>17.200000000000003</v>
      </c>
      <c r="G10" s="20">
        <f>SUM(G5:G9)</f>
        <v>0</v>
      </c>
      <c r="H10" s="20">
        <f>SUM(H5:H9)</f>
        <v>5.462674578198467</v>
      </c>
      <c r="I10" s="20">
        <f>SUM(I5:I9)</f>
        <v>9.655533662811804</v>
      </c>
      <c r="J10" s="20"/>
    </row>
    <row r="11" spans="2:10" ht="18">
      <c r="B11" s="14" t="s">
        <v>7</v>
      </c>
      <c r="C11" s="14" t="s">
        <v>8</v>
      </c>
      <c r="D11" s="14" t="s">
        <v>23</v>
      </c>
      <c r="F11" s="18" t="s">
        <v>11</v>
      </c>
      <c r="G11" s="18"/>
      <c r="H11" s="18" t="s">
        <v>26</v>
      </c>
      <c r="I11" s="18" t="s">
        <v>29</v>
      </c>
      <c r="J11" s="18"/>
    </row>
    <row r="12" spans="2:10" ht="15">
      <c r="B12" s="13">
        <f>xq</f>
        <v>3.4</v>
      </c>
      <c r="C12" s="13">
        <f>yq</f>
        <v>12.4</v>
      </c>
      <c r="D12" s="13">
        <f>D10/n</f>
        <v>2.018755455795852</v>
      </c>
      <c r="F12" s="18">
        <f>sx_2</f>
        <v>3.4400000000000004</v>
      </c>
      <c r="G12" s="18">
        <f>G10/n</f>
        <v>0</v>
      </c>
      <c r="H12" s="18">
        <f>H10/n</f>
        <v>1.0925349156396933</v>
      </c>
      <c r="I12" s="18">
        <f>I10/n</f>
        <v>1.9311067325623608</v>
      </c>
      <c r="J12" s="18"/>
    </row>
    <row r="13" spans="2:10" ht="15">
      <c r="B13" s="37" t="s">
        <v>68</v>
      </c>
      <c r="C13" s="38"/>
      <c r="D13" s="38"/>
      <c r="E13" s="38"/>
      <c r="F13" s="18" t="s">
        <v>9</v>
      </c>
      <c r="G13" s="18"/>
      <c r="H13" s="18" t="s">
        <v>27</v>
      </c>
      <c r="I13" s="18"/>
      <c r="J13" s="18"/>
    </row>
    <row r="14" spans="2:10" ht="15">
      <c r="B14" s="38"/>
      <c r="C14" s="38"/>
      <c r="D14" s="38"/>
      <c r="E14" s="38"/>
      <c r="F14" s="18">
        <f>SQRT(sx_2)</f>
        <v>1.854723699099141</v>
      </c>
      <c r="G14" s="18"/>
      <c r="H14" s="18">
        <f>SQRT(sz_2)</f>
        <v>1.0452439503004518</v>
      </c>
      <c r="I14" s="18"/>
      <c r="J14" s="18"/>
    </row>
    <row r="15" spans="2:5" ht="15">
      <c r="B15" s="28" t="s">
        <v>32</v>
      </c>
      <c r="C15" s="28"/>
      <c r="D15" s="28"/>
      <c r="E15" s="13" t="s">
        <v>13</v>
      </c>
    </row>
    <row r="16" ht="15">
      <c r="E16" s="13">
        <f>sxz/sx/sz</f>
        <v>0.9961148029805537</v>
      </c>
    </row>
    <row r="17" spans="2:5" ht="15">
      <c r="B17" s="13" t="s">
        <v>31</v>
      </c>
      <c r="C17" s="13" t="s">
        <v>33</v>
      </c>
      <c r="D17" s="28" t="s">
        <v>19</v>
      </c>
      <c r="E17" s="28"/>
    </row>
    <row r="18" spans="2:6" ht="15">
      <c r="B18" s="13">
        <f>sxz/sx_2</f>
        <v>0.5613682362099885</v>
      </c>
      <c r="C18" s="13">
        <f>zq-mexp*xq</f>
        <v>0.1101034526818907</v>
      </c>
      <c r="D18" s="13" t="s">
        <v>34</v>
      </c>
      <c r="E18" s="29" t="s">
        <v>35</v>
      </c>
      <c r="F18" s="29"/>
    </row>
    <row r="19" spans="3:6" ht="15">
      <c r="C19" s="13" t="s">
        <v>36</v>
      </c>
      <c r="D19" s="28" t="s">
        <v>37</v>
      </c>
      <c r="E19" s="28"/>
      <c r="F19" s="28"/>
    </row>
    <row r="20" spans="2:5" ht="15">
      <c r="B20" s="13" t="s">
        <v>40</v>
      </c>
      <c r="C20" s="13" t="s">
        <v>39</v>
      </c>
      <c r="D20" s="13" t="s">
        <v>20</v>
      </c>
      <c r="E20" s="21" t="s">
        <v>38</v>
      </c>
    </row>
    <row r="21" spans="2:3" ht="15">
      <c r="B21" s="13">
        <f>mexp</f>
        <v>0.5613682362099885</v>
      </c>
      <c r="C21" s="13">
        <f>EXP(bexp)</f>
        <v>1.1163935583926612</v>
      </c>
    </row>
  </sheetData>
  <mergeCells count="8">
    <mergeCell ref="A2:J2"/>
    <mergeCell ref="A1:G1"/>
    <mergeCell ref="I1:K1"/>
    <mergeCell ref="B15:D15"/>
    <mergeCell ref="B13:E14"/>
    <mergeCell ref="D17:E17"/>
    <mergeCell ref="E18:F18"/>
    <mergeCell ref="D19:F19"/>
  </mergeCells>
  <printOptions gridLines="1"/>
  <pageMargins left="0.75" right="0.75" top="1" bottom="1" header="0.4921259845" footer="0.4921259845"/>
  <pageSetup horizontalDpi="300" verticalDpi="300" orientation="landscape" paperSize="9" scale="97" r:id="rId4"/>
  <rowBreaks count="1" manualBreakCount="1">
    <brk id="31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21"/>
  <sheetViews>
    <sheetView view="pageBreakPreview" zoomScale="75" zoomScaleNormal="50" zoomScaleSheetLayoutView="75" workbookViewId="0" topLeftCell="A8">
      <selection activeCell="G17" sqref="G17:I20"/>
    </sheetView>
  </sheetViews>
  <sheetFormatPr defaultColWidth="11.5546875" defaultRowHeight="15"/>
  <cols>
    <col min="1" max="1" width="1.99609375" style="3" customWidth="1"/>
    <col min="2" max="2" width="4.99609375" style="3" customWidth="1"/>
    <col min="3" max="3" width="6.99609375" style="3" customWidth="1"/>
    <col min="4" max="4" width="5.5546875" style="3" customWidth="1"/>
    <col min="5" max="5" width="8.6640625" style="3" customWidth="1"/>
    <col min="6" max="6" width="7.5546875" style="3" customWidth="1"/>
    <col min="7" max="7" width="8.6640625" style="3" bestFit="1" customWidth="1"/>
    <col min="8" max="8" width="8.6640625" style="3" customWidth="1"/>
    <col min="9" max="9" width="13.10546875" style="3" customWidth="1"/>
    <col min="10" max="10" width="13.99609375" style="3" bestFit="1" customWidth="1"/>
    <col min="11" max="13" width="11.5546875" style="3" customWidth="1"/>
    <col min="14" max="14" width="19.77734375" style="3" customWidth="1"/>
    <col min="15" max="16384" width="11.5546875" style="3" customWidth="1"/>
  </cols>
  <sheetData>
    <row r="1" spans="1:12" ht="15.75">
      <c r="A1" s="25" t="s">
        <v>63</v>
      </c>
      <c r="B1" s="23"/>
      <c r="C1" s="23"/>
      <c r="D1" s="23"/>
      <c r="E1" s="23"/>
      <c r="F1" s="23"/>
      <c r="G1" s="23"/>
      <c r="J1" s="26" t="s">
        <v>62</v>
      </c>
      <c r="K1" s="26"/>
      <c r="L1" s="26"/>
    </row>
    <row r="2" spans="1:10" ht="15.7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</row>
    <row r="3" ht="15">
      <c r="E3" s="3" t="s">
        <v>21</v>
      </c>
    </row>
    <row r="4" spans="1:12" s="1" customFormat="1" ht="18">
      <c r="A4" s="1" t="s">
        <v>0</v>
      </c>
      <c r="B4" s="1" t="s">
        <v>1</v>
      </c>
      <c r="C4" s="1" t="s">
        <v>2</v>
      </c>
      <c r="D4" s="1" t="s">
        <v>44</v>
      </c>
      <c r="E4" s="1" t="s">
        <v>22</v>
      </c>
      <c r="F4" s="1" t="s">
        <v>46</v>
      </c>
      <c r="G4" s="1" t="s">
        <v>48</v>
      </c>
      <c r="H4" s="1" t="s">
        <v>24</v>
      </c>
      <c r="I4" s="1" t="s">
        <v>25</v>
      </c>
      <c r="J4" s="1" t="s">
        <v>47</v>
      </c>
      <c r="K4" s="1" t="s">
        <v>19</v>
      </c>
      <c r="L4" s="1" t="s">
        <v>57</v>
      </c>
    </row>
    <row r="5" spans="1:12" s="2" customFormat="1" ht="15">
      <c r="A5" s="2">
        <f>i</f>
        <v>1</v>
      </c>
      <c r="B5" s="6">
        <f>xi</f>
        <v>1</v>
      </c>
      <c r="C5" s="7">
        <f>yi</f>
        <v>2</v>
      </c>
      <c r="D5" s="2">
        <f>LN(xi)</f>
        <v>0</v>
      </c>
      <c r="E5" s="2">
        <f>LN(yi)</f>
        <v>0.6931471805599453</v>
      </c>
      <c r="F5" s="2">
        <f>wi-wq</f>
        <v>-1.038591370178042</v>
      </c>
      <c r="G5" s="8">
        <f>(wi-wq)^2</f>
        <v>1.0786720342083027</v>
      </c>
      <c r="H5" s="8">
        <f>zi-zq</f>
        <v>-1.3256082752359064</v>
      </c>
      <c r="I5" s="8">
        <f>(zi-zq)^2</f>
        <v>1.7572372993739147</v>
      </c>
      <c r="J5" s="8">
        <f>(wi-wq)*(zi-zq)</f>
        <v>1.376765314896611</v>
      </c>
      <c r="K5" s="8">
        <f>mpot*wi+bpot</f>
        <v>0.39367190772142857</v>
      </c>
      <c r="L5" s="8">
        <f>a*xi^p</f>
        <v>1.4824141002591917</v>
      </c>
    </row>
    <row r="6" spans="1:12" s="2" customFormat="1" ht="15">
      <c r="A6" s="2">
        <f>i</f>
        <v>2</v>
      </c>
      <c r="B6" s="6">
        <f>xi</f>
        <v>2</v>
      </c>
      <c r="C6" s="7">
        <f>yi</f>
        <v>3</v>
      </c>
      <c r="D6" s="2">
        <f>LN(xi)</f>
        <v>0.6931471805599453</v>
      </c>
      <c r="E6" s="2">
        <f>LN(yi)</f>
        <v>1.0986122886681098</v>
      </c>
      <c r="F6" s="2">
        <f>wi-wq</f>
        <v>-0.34544418961809675</v>
      </c>
      <c r="G6" s="8">
        <f>(wi-wq)^2</f>
        <v>0.11933168814090359</v>
      </c>
      <c r="H6" s="8">
        <f>zi-zq</f>
        <v>-0.920143167127742</v>
      </c>
      <c r="I6" s="8">
        <f>(zi-zq)^2</f>
        <v>0.8466634480118718</v>
      </c>
      <c r="J6" s="8">
        <f>(wi-wq)*(zi-zq)</f>
        <v>0.3178581107010718</v>
      </c>
      <c r="K6" s="8">
        <f>mpot*wi+bpot</f>
        <v>1.4782390549807403</v>
      </c>
      <c r="L6" s="8">
        <f>a*xi^p</f>
        <v>4.38521675220856</v>
      </c>
    </row>
    <row r="7" spans="1:12" s="2" customFormat="1" ht="15">
      <c r="A7" s="2">
        <f>i</f>
        <v>3</v>
      </c>
      <c r="B7" s="6">
        <f>xi</f>
        <v>3</v>
      </c>
      <c r="C7" s="7">
        <f>yi</f>
        <v>7</v>
      </c>
      <c r="D7" s="2">
        <f>LN(xi)</f>
        <v>1.0986122886681098</v>
      </c>
      <c r="E7" s="2">
        <f>LN(yi)</f>
        <v>1.9459101490553132</v>
      </c>
      <c r="F7" s="2">
        <f>wi-wq</f>
        <v>0.06002091849006774</v>
      </c>
      <c r="G7" s="8">
        <f>(wi-wq)^2</f>
        <v>0.003602510656391356</v>
      </c>
      <c r="H7" s="8">
        <f>zi-zq</f>
        <v>-0.07284530674053857</v>
      </c>
      <c r="I7" s="8">
        <f>(zi-zq)^2</f>
        <v>0.005306438714123155</v>
      </c>
      <c r="J7" s="8">
        <f>(wi-wq)*(zi-zq)</f>
        <v>-0.004372242218257848</v>
      </c>
      <c r="K7" s="8">
        <f>mpot*wi+bpot</f>
        <v>2.112670165641558</v>
      </c>
      <c r="L7" s="8">
        <f>a*xi^p</f>
        <v>8.270294885388546</v>
      </c>
    </row>
    <row r="8" spans="1:12" s="2" customFormat="1" ht="15">
      <c r="A8" s="2">
        <f>i</f>
        <v>4</v>
      </c>
      <c r="B8" s="6">
        <f>xi</f>
        <v>5</v>
      </c>
      <c r="C8" s="7">
        <f>yi</f>
        <v>18</v>
      </c>
      <c r="D8" s="2">
        <f>LN(xi)</f>
        <v>1.6094379124341003</v>
      </c>
      <c r="E8" s="2">
        <f>LN(yi)</f>
        <v>2.8903717578961645</v>
      </c>
      <c r="F8" s="2">
        <f>wi-wq</f>
        <v>0.5708465422560582</v>
      </c>
      <c r="G8" s="8">
        <f>(wi-wq)^2</f>
        <v>0.32586577480569767</v>
      </c>
      <c r="H8" s="8">
        <f>zi-zq</f>
        <v>0.8716163021003127</v>
      </c>
      <c r="I8" s="8">
        <f>(zi-zq)^2</f>
        <v>0.7597149780870236</v>
      </c>
      <c r="J8" s="8">
        <f>(wi-wq)*(zi-zq)</f>
        <v>0.49755915222797537</v>
      </c>
      <c r="K8" s="8">
        <f>mpot*wi+bpot</f>
        <v>2.9119588377346632</v>
      </c>
      <c r="L8" s="8">
        <f>a*xi^p</f>
        <v>18.392791797678843</v>
      </c>
    </row>
    <row r="9" spans="1:12" s="2" customFormat="1" ht="15">
      <c r="A9" s="2">
        <f>i</f>
        <v>5</v>
      </c>
      <c r="B9" s="6">
        <f>xi</f>
        <v>6</v>
      </c>
      <c r="C9" s="7">
        <f>yi</f>
        <v>32</v>
      </c>
      <c r="D9" s="2">
        <f>LN(xi)</f>
        <v>1.791759469228055</v>
      </c>
      <c r="E9" s="2">
        <f>LN(yi)</f>
        <v>3.4657359027997265</v>
      </c>
      <c r="F9" s="2">
        <f>wi-wq</f>
        <v>0.7531680990500129</v>
      </c>
      <c r="G9" s="8">
        <f>(wi-wq)^2</f>
        <v>0.5672621854266101</v>
      </c>
      <c r="H9" s="8">
        <f>zi-zq</f>
        <v>1.4469804470038747</v>
      </c>
      <c r="I9" s="8">
        <f>(zi-zq)^2</f>
        <v>2.0937524140115333</v>
      </c>
      <c r="J9" s="8">
        <f>(wi-wq)*(zi-zq)</f>
        <v>1.0898195126324464</v>
      </c>
      <c r="K9" s="8">
        <f>mpot*wi+bpot</f>
        <v>3.1972373129008695</v>
      </c>
      <c r="L9" s="8">
        <f>a*xi^p</f>
        <v>24.4648480278011</v>
      </c>
    </row>
    <row r="10" spans="1:11" s="4" customFormat="1" ht="15">
      <c r="A10" s="4">
        <f>n</f>
        <v>5</v>
      </c>
      <c r="B10" s="4">
        <f>SUM(xi)</f>
        <v>17</v>
      </c>
      <c r="C10" s="4">
        <f>SUM(yi)</f>
        <v>62</v>
      </c>
      <c r="D10" s="4">
        <f>SUM(wi)</f>
        <v>5.19295685089021</v>
      </c>
      <c r="E10" s="4">
        <f>SUM(zi)</f>
        <v>10.093777278979259</v>
      </c>
      <c r="F10" s="4">
        <f>SUM(F5:F9)</f>
        <v>0</v>
      </c>
      <c r="G10" s="9">
        <f>SUM(G5:G9)</f>
        <v>2.0947341932379056</v>
      </c>
      <c r="H10" s="9">
        <f>SUM(H5:H9)</f>
        <v>0</v>
      </c>
      <c r="I10" s="9">
        <f>sz_2*n</f>
        <v>5.462674578198467</v>
      </c>
      <c r="J10" s="9">
        <f>SUM(J5:J9)</f>
        <v>3.2776298482398465</v>
      </c>
      <c r="K10" s="9"/>
    </row>
    <row r="11" spans="2:11" ht="18">
      <c r="B11" s="1" t="s">
        <v>7</v>
      </c>
      <c r="C11" s="1" t="s">
        <v>8</v>
      </c>
      <c r="D11" s="10" t="s">
        <v>45</v>
      </c>
      <c r="E11" s="1" t="s">
        <v>23</v>
      </c>
      <c r="G11" s="8" t="s">
        <v>50</v>
      </c>
      <c r="H11" s="8"/>
      <c r="I11" s="8" t="s">
        <v>26</v>
      </c>
      <c r="J11" s="8" t="s">
        <v>49</v>
      </c>
      <c r="K11" s="8"/>
    </row>
    <row r="12" spans="2:11" ht="15">
      <c r="B12" s="3">
        <f>xq</f>
        <v>3.4</v>
      </c>
      <c r="C12" s="3">
        <f>yq</f>
        <v>12.4</v>
      </c>
      <c r="D12" s="3">
        <f>SUM(wi)/n</f>
        <v>1.038591370178042</v>
      </c>
      <c r="E12" s="3">
        <f>zq</f>
        <v>2.018755455795852</v>
      </c>
      <c r="G12" s="8">
        <f>G10/n</f>
        <v>0.4189468386475811</v>
      </c>
      <c r="H12" s="8">
        <f>H10/n</f>
        <v>0</v>
      </c>
      <c r="I12" s="8">
        <f>sz_2</f>
        <v>1.0925349156396933</v>
      </c>
      <c r="J12" s="8">
        <f>J10/n</f>
        <v>0.6555259696479693</v>
      </c>
      <c r="K12" s="8"/>
    </row>
    <row r="13" spans="2:11" ht="15">
      <c r="B13" s="34"/>
      <c r="C13" s="35"/>
      <c r="D13" s="35"/>
      <c r="E13" s="35"/>
      <c r="F13" s="35"/>
      <c r="G13" s="8" t="s">
        <v>58</v>
      </c>
      <c r="H13" s="8"/>
      <c r="I13" s="8" t="s">
        <v>27</v>
      </c>
      <c r="J13" s="8"/>
      <c r="K13" s="8"/>
    </row>
    <row r="14" spans="2:11" ht="15">
      <c r="B14" s="35"/>
      <c r="C14" s="35"/>
      <c r="D14" s="35"/>
      <c r="E14" s="35"/>
      <c r="F14" s="35"/>
      <c r="G14" s="8">
        <f>SQRT(sw_2)</f>
        <v>0.6472610282162685</v>
      </c>
      <c r="H14" s="8"/>
      <c r="I14" s="8">
        <f>SQRT(sz_2)</f>
        <v>1.0452439503004518</v>
      </c>
      <c r="J14" s="8"/>
      <c r="K14" s="8"/>
    </row>
    <row r="15" spans="2:5" ht="15">
      <c r="B15" s="23" t="s">
        <v>60</v>
      </c>
      <c r="C15" s="23"/>
      <c r="D15" s="23"/>
      <c r="E15" s="3" t="s">
        <v>13</v>
      </c>
    </row>
    <row r="16" ht="15">
      <c r="E16" s="3">
        <f>swz/sw/sz</f>
        <v>0.9689308421177232</v>
      </c>
    </row>
    <row r="17" spans="2:9" ht="15">
      <c r="B17" s="3" t="s">
        <v>51</v>
      </c>
      <c r="C17" s="3" t="s">
        <v>52</v>
      </c>
      <c r="D17" s="23" t="s">
        <v>19</v>
      </c>
      <c r="E17" s="23"/>
      <c r="G17" s="36" t="s">
        <v>68</v>
      </c>
      <c r="H17" s="36"/>
      <c r="I17" s="36"/>
    </row>
    <row r="18" spans="2:9" ht="15">
      <c r="B18" s="3">
        <f>swz/sw_2</f>
        <v>1.5646996448620991</v>
      </c>
      <c r="C18" s="3">
        <f>zq-mpot*wq</f>
        <v>0.39367190772142857</v>
      </c>
      <c r="D18" s="3" t="s">
        <v>34</v>
      </c>
      <c r="E18" s="33" t="s">
        <v>59</v>
      </c>
      <c r="F18" s="33"/>
      <c r="G18" s="36"/>
      <c r="H18" s="36"/>
      <c r="I18" s="36"/>
    </row>
    <row r="19" spans="3:9" ht="15" customHeight="1">
      <c r="C19" s="3" t="s">
        <v>55</v>
      </c>
      <c r="D19" s="23" t="s">
        <v>53</v>
      </c>
      <c r="E19" s="23"/>
      <c r="F19" s="23"/>
      <c r="G19" s="36"/>
      <c r="H19" s="36"/>
      <c r="I19" s="36"/>
    </row>
    <row r="20" spans="2:9" ht="15">
      <c r="B20" s="3" t="s">
        <v>54</v>
      </c>
      <c r="C20" s="3" t="s">
        <v>56</v>
      </c>
      <c r="D20" s="3" t="s">
        <v>20</v>
      </c>
      <c r="E20" s="5" t="s">
        <v>61</v>
      </c>
      <c r="G20" s="36"/>
      <c r="H20" s="36"/>
      <c r="I20" s="36"/>
    </row>
    <row r="21" spans="2:3" ht="15">
      <c r="B21" s="3">
        <f>mpot</f>
        <v>1.5646996448620991</v>
      </c>
      <c r="C21" s="3">
        <f>EXP(bpot)</f>
        <v>1.4824141002591917</v>
      </c>
    </row>
  </sheetData>
  <mergeCells count="9">
    <mergeCell ref="G17:I20"/>
    <mergeCell ref="D19:F19"/>
    <mergeCell ref="A1:G1"/>
    <mergeCell ref="J1:L1"/>
    <mergeCell ref="A2:J2"/>
    <mergeCell ref="B15:D15"/>
    <mergeCell ref="D17:E17"/>
    <mergeCell ref="E18:F18"/>
    <mergeCell ref="B13:F14"/>
  </mergeCells>
  <printOptions gridLines="1"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Dörte Haftendorn</dc:creator>
  <cp:keywords/>
  <dc:description/>
  <cp:lastModifiedBy>Dr. Dörte Haftendorn</cp:lastModifiedBy>
  <cp:lastPrinted>2000-11-04T10:49:26Z</cp:lastPrinted>
  <dcterms:created xsi:type="dcterms:W3CDTF">2000-11-02T01:20:18Z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